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2c82124ac7a56848/Desktop/TESIS/extra/"/>
    </mc:Choice>
  </mc:AlternateContent>
  <xr:revisionPtr revIDLastSave="23" documentId="8_{0F5413A9-51D1-4931-B93E-D7EFDF374E8F}" xr6:coauthVersionLast="47" xr6:coauthVersionMax="47" xr10:uidLastSave="{3CFA9729-58A3-4A71-961B-6D0AB05051B3}"/>
  <bookViews>
    <workbookView xWindow="11424" yWindow="0" windowWidth="11712" windowHeight="12336" firstSheet="7" activeTab="8" xr2:uid="{D9A3251D-71AE-4BAA-A094-D12DF280D6D6}"/>
  </bookViews>
  <sheets>
    <sheet name="Fertilizantes" sheetId="2" r:id="rId1"/>
    <sheet name="Agroquímicos" sheetId="6" r:id="rId2"/>
    <sheet name="Combustibles" sheetId="8" r:id="rId3"/>
    <sheet name="Riego_energía" sheetId="9" r:id="rId4"/>
    <sheet name="Agua" sheetId="12" r:id="rId5"/>
    <sheet name="Compostaje" sheetId="13" r:id="rId6"/>
    <sheet name="Residuos" sheetId="10" r:id="rId7"/>
    <sheet name="Materiales" sheetId="7" r:id="rId8"/>
    <sheet name="Maquinaria" sheetId="4" r:id="rId9"/>
    <sheet name="GWP" sheetId="11" r:id="rId10"/>
    <sheet name="extra" sheetId="14" r:id="rId11"/>
    <sheet name="IPCC Factores" sheetId="15" r:id="rId1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7" i="8" l="1"/>
  <c r="C16" i="8"/>
  <c r="Q137" i="2"/>
  <c r="Q136" i="2"/>
  <c r="Q135" i="2"/>
  <c r="Q134" i="2"/>
  <c r="Q133" i="2"/>
  <c r="Q132" i="2"/>
  <c r="P137" i="2"/>
  <c r="P136" i="2"/>
  <c r="P135" i="2"/>
  <c r="P134" i="2"/>
  <c r="P133" i="2"/>
  <c r="P132" i="2"/>
  <c r="O137" i="2"/>
  <c r="O136" i="2"/>
  <c r="O135" i="2"/>
  <c r="O134" i="2"/>
  <c r="O133" i="2"/>
  <c r="O132" i="2"/>
  <c r="N137" i="2"/>
  <c r="N136" i="2"/>
  <c r="N135" i="2"/>
  <c r="N134" i="2"/>
  <c r="N133" i="2"/>
  <c r="N132" i="2"/>
  <c r="G57" i="2"/>
  <c r="G52" i="2"/>
  <c r="G47" i="2"/>
  <c r="G42" i="2"/>
  <c r="G37" i="2"/>
  <c r="G32" i="2"/>
  <c r="G25" i="2"/>
  <c r="G18" i="2"/>
  <c r="G11" i="2"/>
  <c r="C8" i="12"/>
</calcChain>
</file>

<file path=xl/sharedStrings.xml><?xml version="1.0" encoding="utf-8"?>
<sst xmlns="http://schemas.openxmlformats.org/spreadsheetml/2006/main" count="647" uniqueCount="318">
  <si>
    <t>Valor</t>
  </si>
  <si>
    <t>Tipo</t>
  </si>
  <si>
    <t>Fuente</t>
  </si>
  <si>
    <t>Categoría</t>
  </si>
  <si>
    <t>PET</t>
  </si>
  <si>
    <t>HDPE</t>
  </si>
  <si>
    <t>Diésel</t>
  </si>
  <si>
    <t>Gasolina</t>
  </si>
  <si>
    <t>Electricidad</t>
  </si>
  <si>
    <t>Parámetro</t>
  </si>
  <si>
    <t>fraccion_seca</t>
  </si>
  <si>
    <t>IPCC 2006</t>
  </si>
  <si>
    <t>fraccion_C</t>
  </si>
  <si>
    <t>fraccion_estabilizada</t>
  </si>
  <si>
    <t>compostaje_aerobico_CH4</t>
  </si>
  <si>
    <t>compostaje_aerobico_N2O</t>
  </si>
  <si>
    <t>compostaje_anaerobico_CH4</t>
  </si>
  <si>
    <t>compostaje_anaerobico_N2O</t>
  </si>
  <si>
    <t>Rendimiento_litros_hora</t>
  </si>
  <si>
    <t>Tractor</t>
  </si>
  <si>
    <t>...</t>
  </si>
  <si>
    <t>Cosechadora</t>
  </si>
  <si>
    <t>Camión</t>
  </si>
  <si>
    <t>Pulverizadora</t>
  </si>
  <si>
    <t>Otro</t>
  </si>
  <si>
    <t>Gas</t>
  </si>
  <si>
    <t>GWP_AR6</t>
  </si>
  <si>
    <t>CO2</t>
  </si>
  <si>
    <t>CH4</t>
  </si>
  <si>
    <t>N2O</t>
  </si>
  <si>
    <t>N_porcentaje</t>
  </si>
  <si>
    <t>Frac_volatilizacion</t>
  </si>
  <si>
    <t>Frac_lixiviacion</t>
  </si>
  <si>
    <t>FE_produccion</t>
  </si>
  <si>
    <t>FE_material</t>
  </si>
  <si>
    <t>Cartón</t>
  </si>
  <si>
    <t>Vidrio</t>
  </si>
  <si>
    <t>FE_combustible</t>
  </si>
  <si>
    <t>Gas licuado</t>
  </si>
  <si>
    <t>Eléctrico</t>
  </si>
  <si>
    <t>FE_energia</t>
  </si>
  <si>
    <t>Nombre</t>
  </si>
  <si>
    <t>Otros</t>
  </si>
  <si>
    <t>FE_agua</t>
  </si>
  <si>
    <t>Agua</t>
  </si>
  <si>
    <t>EF_CH4</t>
  </si>
  <si>
    <t>EF_N2O</t>
  </si>
  <si>
    <t>aerobico</t>
  </si>
  <si>
    <t>anaerobico</t>
  </si>
  <si>
    <t>NF3</t>
  </si>
  <si>
    <t>SF6</t>
  </si>
  <si>
    <t>https://ghgprotocol.org/sites/default/files/2024-08/Global-Warming-Potential-Values%20%28August%202024%29.pdf</t>
  </si>
  <si>
    <t>kg CO2e/kg Producto</t>
  </si>
  <si>
    <t>https://www.fertilizerseurope.com/wp-content/uploads/2020/01/The-carbon-footprint-of-fertilizer-production_Regional-reference-values.pdf</t>
  </si>
  <si>
    <t>**</t>
  </si>
  <si>
    <t>* NO SE ESPECIFICA EN QUÉ ESTAOD SE ESTÁ INGRESANDO</t>
  </si>
  <si>
    <t>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</t>
  </si>
  <si>
    <t>Herbicida</t>
  </si>
  <si>
    <t>Insecticida</t>
  </si>
  <si>
    <t>Fungicida</t>
  </si>
  <si>
    <t>https://doi.org/10.1016/j.envint.2004.03.005</t>
  </si>
  <si>
    <t>kg CO2e/kg producto</t>
  </si>
  <si>
    <t>2, 4-D</t>
  </si>
  <si>
    <t>2, 4, 5-T</t>
  </si>
  <si>
    <t>Dicamba</t>
  </si>
  <si>
    <t>Diquat</t>
  </si>
  <si>
    <t>EPTC</t>
  </si>
  <si>
    <t>Linuron</t>
  </si>
  <si>
    <t>MCPA</t>
  </si>
  <si>
    <t>Paraquat</t>
  </si>
  <si>
    <t>Alacloro</t>
  </si>
  <si>
    <t>Atrazina</t>
  </si>
  <si>
    <t>Bentazón</t>
  </si>
  <si>
    <t>Butilato</t>
  </si>
  <si>
    <t>Cloramben</t>
  </si>
  <si>
    <t>Clorsulfurón</t>
  </si>
  <si>
    <t>Cianazina</t>
  </si>
  <si>
    <t>Dinosaurio</t>
  </si>
  <si>
    <t>Diurón</t>
  </si>
  <si>
    <t>Fluazifop-butilo</t>
  </si>
  <si>
    <t>Fluometurón</t>
  </si>
  <si>
    <t>Glifosato</t>
  </si>
  <si>
    <t>Metolaclor</t>
  </si>
  <si>
    <t>Propaclor</t>
  </si>
  <si>
    <t>Trifluralina</t>
  </si>
  <si>
    <t>https://doi.org/10.1016/j.envint.2004.03.006</t>
  </si>
  <si>
    <t>https://doi.org/10.1016/j.envint.2004.03.007</t>
  </si>
  <si>
    <t>https://doi.org/10.1016/j.envint.2004.03.008</t>
  </si>
  <si>
    <t>https://doi.org/10.1016/j.envint.2004.03.009</t>
  </si>
  <si>
    <t>https://doi.org/10.1016/j.envint.2004.03.010</t>
  </si>
  <si>
    <t>https://doi.org/10.1016/j.envint.2004.03.011</t>
  </si>
  <si>
    <t>https://doi.org/10.1016/j.envint.2004.03.012</t>
  </si>
  <si>
    <t>https://doi.org/10.1016/j.envint.2004.03.013</t>
  </si>
  <si>
    <t>https://doi.org/10.1016/j.envint.2004.03.014</t>
  </si>
  <si>
    <t>https://doi.org/10.1016/j.envint.2004.03.015</t>
  </si>
  <si>
    <t>https://doi.org/10.1016/j.envint.2004.03.016</t>
  </si>
  <si>
    <t>https://doi.org/10.1016/j.envint.2004.03.017</t>
  </si>
  <si>
    <t>https://doi.org/10.1016/j.envint.2004.03.018</t>
  </si>
  <si>
    <t>https://doi.org/10.1016/j.envint.2004.03.019</t>
  </si>
  <si>
    <t>https://doi.org/10.1016/j.envint.2004.03.020</t>
  </si>
  <si>
    <t>https://doi.org/10.1016/j.envint.2004.03.021</t>
  </si>
  <si>
    <t>https://doi.org/10.1016/j.envint.2004.03.022</t>
  </si>
  <si>
    <t>https://doi.org/10.1016/j.envint.2004.03.023</t>
  </si>
  <si>
    <t>https://doi.org/10.1016/j.envint.2004.03.024</t>
  </si>
  <si>
    <t>https://doi.org/10.1016/j.envint.2004.03.025</t>
  </si>
  <si>
    <t>https://doi.org/10.1016/j.envint.2004.03.026</t>
  </si>
  <si>
    <t>https://doi.org/10.1016/j.envint.2004.03.027</t>
  </si>
  <si>
    <t>Media</t>
  </si>
  <si>
    <t>Ferbam</t>
  </si>
  <si>
    <t>Maneb</t>
  </si>
  <si>
    <t>Capitan</t>
  </si>
  <si>
    <t>Benomilo</t>
  </si>
  <si>
    <t>Metil paratión</t>
  </si>
  <si>
    <t>Forato</t>
  </si>
  <si>
    <t>Carbofurano</t>
  </si>
  <si>
    <t>Carbaril</t>
  </si>
  <si>
    <t>Taxafeno</t>
  </si>
  <si>
    <t>Cipermetrina</t>
  </si>
  <si>
    <t>Clorodimeformo</t>
  </si>
  <si>
    <t>lindano</t>
  </si>
  <si>
    <t>Malatión</t>
  </si>
  <si>
    <t>Partión</t>
  </si>
  <si>
    <t>Metoxicloro</t>
  </si>
  <si>
    <t>https://doi.org/10.1016/j.envint.2004.03.028</t>
  </si>
  <si>
    <t>https://doi.org/10.1016/j.envint.2004.03.029</t>
  </si>
  <si>
    <t>https://doi.org/10.1016/j.envint.2004.03.030</t>
  </si>
  <si>
    <t>https://doi.org/10.1016/j.envint.2004.03.031</t>
  </si>
  <si>
    <t>https://doi.org/10.1016/j.envint.2004.03.032</t>
  </si>
  <si>
    <t>https://doi.org/10.1016/j.envint.2004.03.033</t>
  </si>
  <si>
    <t>https://doi.org/10.1016/j.envint.2004.03.034</t>
  </si>
  <si>
    <t>https://doi.org/10.1016/j.envint.2004.03.035</t>
  </si>
  <si>
    <t>https://doi.org/10.1016/j.envint.2004.03.036</t>
  </si>
  <si>
    <t>https://doi.org/10.1016/j.envint.2004.03.037</t>
  </si>
  <si>
    <t>https://doi.org/10.1016/j.envint.2004.03.038</t>
  </si>
  <si>
    <t>https://doi.org/10.1016/j.envint.2004.03.039</t>
  </si>
  <si>
    <t>https://doi.org/10.1016/j.envint.2004.03.040</t>
  </si>
  <si>
    <t>https://doi.org/10.1016/j.envint.2004.03.041</t>
  </si>
  <si>
    <t>https://doi.org/10.1016/j.envint.2004.03.042</t>
  </si>
  <si>
    <t>Electricidad (SEN), 2024</t>
  </si>
  <si>
    <t>t CO2e/mWh</t>
  </si>
  <si>
    <t>http://energiaabierta.cl/visualizaciones/factor-de-emision-sic-sing/</t>
  </si>
  <si>
    <t>Electricidad (SING), 2017</t>
  </si>
  <si>
    <t>Electricidad (SIC), 2017</t>
  </si>
  <si>
    <t>* PENDIENTES</t>
  </si>
  <si>
    <t>DEFRA</t>
  </si>
  <si>
    <t>kg CO2e/L</t>
  </si>
  <si>
    <t>Diesel (100% mineral)</t>
  </si>
  <si>
    <t>Diesel (mezcla promedio biocombustibles)</t>
  </si>
  <si>
    <t>Gas Natural Comprimido</t>
  </si>
  <si>
    <t>Gas Natural Licuado</t>
  </si>
  <si>
    <t>Gas Licuado de petróleo</t>
  </si>
  <si>
    <t>kg CO2e/m^3</t>
  </si>
  <si>
    <t>** definir bien*</t>
  </si>
  <si>
    <t>Labranza</t>
  </si>
  <si>
    <t>Rendimiento_litros_ha</t>
  </si>
  <si>
    <t>** generalmente están por diesel</t>
  </si>
  <si>
    <t>Operación de labranza</t>
  </si>
  <si>
    <t>Emisión de carbono equivalente (kg CE/ha)</t>
  </si>
  <si>
    <t>Media ± DE</t>
  </si>
  <si>
    <t>Arado con vertedera</t>
  </si>
  <si>
    <t>Arado con cincel</t>
  </si>
  <si>
    <t>Discos tándem pesados</t>
  </si>
  <si>
    <t>Discos tándem estándar</t>
  </si>
  <si>
    <t>Subsolador</t>
  </si>
  <si>
    <t>Cultivo de campo</t>
  </si>
  <si>
    <t>Escardado rotatorio</t>
  </si>
  <si>
    <t>** el conflicto acá que tengo es que hay paper donde se indica cuánto es la emisión por actividades agrícolas, pero yo lo estaba haciendo por consumo de combustibles principalmente y el rendimiento del equipo utilizado.</t>
  </si>
  <si>
    <t>https://rdi.uncoma.edu.ar/bitstream/handle/uncomaid/17249/TESIS%20DEFINITIVA%20MIA%20-%20HUELLA%20CARBONO%20PERA%20ALTO%20VALLE%20RIO%20NEGRO-%20ROMAGNOLI%20SERGIO%20VERSION%20FINAL%20MAYO2023.pdf?sequence=1&amp;isAllowed=y</t>
  </si>
  <si>
    <t>https://environment.govt.nz/assets/publications/Measuring-emissions-guidance-August-2022/Detailed-guide-PDF-Measuring-emissions-guidance-August-2022.pdf</t>
  </si>
  <si>
    <t>https://biblioteca.inia.cl/server/api/core/bitstreams/f7a56039-faaf-419a-a7af-47f8ce7aad7c/content</t>
  </si>
  <si>
    <t>https://www.ipcc-nggip.iges.or.jp/public/2006gl/spanish/pdf/4_Volume4/V4_11_Ch11_N2O&amp;CO2.pdf</t>
  </si>
  <si>
    <t>https://www.ipcc-nggip.iges.or.jp/public/2019rf/pdf/4_Volume4/19R_V4_Ch11_Soils_N2O_CO2.pdf</t>
  </si>
  <si>
    <t>2019 REFINEMENT</t>
  </si>
  <si>
    <t>CAPITULO 11</t>
  </si>
  <si>
    <t>CAPITULO 2:</t>
  </si>
  <si>
    <t>https://www.ipcc-nggip.iges.or.jp/public/2006gl/spanish/pdf/4_Volume4/V4_02_Ch2_Generic.pdf#page=51.99</t>
  </si>
  <si>
    <t>https://www.ipcc-nggip.iges.or.jp/public/2019rf/pdf/4_Volume4/19R_V4_Ch02_Generic%20Methods.pdf</t>
  </si>
  <si>
    <t>CAPÍTULO 10</t>
  </si>
  <si>
    <t>https://www.ipcc-nggip.iges.or.jp/public/2006gl/spanish/pdf/4_Volume4/V4_10_Ch10_Livestock.pdf#page=77.99</t>
  </si>
  <si>
    <t>https://www.ipcc-nggip.iges.or.jp/public/2019rf/pdf/4_Volume4/19R_V4_Ch10_Livestock.pdf#page=105.37</t>
  </si>
  <si>
    <t>CAPÍTULO 4</t>
  </si>
  <si>
    <t>https://www.sciencedirect.com/science/article/pii/S2352550924002999#:~:text=The%20meta%2Danalysis%20suggests%20an,2eq)%20per%20kg%20fruit.</t>
  </si>
  <si>
    <r>
      <t>Tabla 2.</t>
    </r>
    <r>
      <rPr>
        <sz val="10"/>
        <color rgb="FF1F1F1F"/>
        <rFont val="Georgia"/>
        <family val="1"/>
      </rPr>
      <t> Factores de emisión utilizados en la evaluación de la huella de carbono para la producción de insumos químicos.</t>
    </r>
  </si>
  <si>
    <t>Tipo de fertilizante</t>
  </si>
  <si>
    <t>Factor de emisión</t>
  </si>
  <si>
    <r>
      <t>(kg CO </t>
    </r>
    <r>
      <rPr>
        <b/>
        <sz val="6"/>
        <color theme="1"/>
        <rFont val="Georgia"/>
        <family val="1"/>
      </rPr>
      <t>2</t>
    </r>
    <r>
      <rPr>
        <b/>
        <sz val="8"/>
        <color theme="1"/>
        <rFont val="Georgia"/>
        <family val="1"/>
      </rPr>
      <t> eq kg </t>
    </r>
    <r>
      <rPr>
        <b/>
        <sz val="6"/>
        <color theme="1"/>
        <rFont val="Georgia"/>
        <family val="1"/>
      </rPr>
      <t>−1</t>
    </r>
    <r>
      <rPr>
        <b/>
        <sz val="8"/>
        <color theme="1"/>
        <rFont val="Georgia"/>
        <family val="1"/>
      </rPr>
      <t> )</t>
    </r>
  </si>
  <si>
    <t>Artículo incluido</t>
  </si>
  <si>
    <t>Fuente del factor de emisión</t>
  </si>
  <si>
    <t>Fertilizantes de nitrógeno, fósforo y potasio (NPK)</t>
  </si>
  <si>
    <r>
      <t>Müller Carneiro et al., 2019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Karalis y Kanakoudis, 2023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Abdallah et al., 2023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Sanderson y otros, 2019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Maffia et al., 2020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Ingwersen, 2012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Ribal et al., 2017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Pérgola et al., 2013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Bonales-Revuelta et al., 2022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Bravo y otros, 2017</t>
    </r>
  </si>
  <si>
    <t>base de datos Ecoinvent; Nielsen y otros, 2003</t>
  </si>
  <si>
    <t>fertilizante de nitrógeno</t>
  </si>
  <si>
    <t>1,3 ± 0,3</t>
  </si>
  <si>
    <r>
      <t>Chen y otros, 2023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Maletsika y otros, 2022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Banaeian et al., 2022</t>
    </r>
  </si>
  <si>
    <t>Lal, 2004</t>
  </si>
  <si>
    <t>Yan y otros, 2016</t>
  </si>
  <si>
    <t>Lu et al., 2008 (en chino)</t>
  </si>
  <si>
    <t>Wang y otros, 2019</t>
  </si>
  <si>
    <t>Base de datos del ciclo de vida chino</t>
  </si>
  <si>
    <t>fertilizante fosfatado</t>
  </si>
  <si>
    <t>0,2 ± 0,06</t>
  </si>
  <si>
    <t>Bhat y otros, 1994</t>
  </si>
  <si>
    <t>fertilizante de potasio</t>
  </si>
  <si>
    <t>0,15 ± 0,06</t>
  </si>
  <si>
    <r>
      <t>Chen y otros, 2023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Banaeian et al., 2022</t>
    </r>
  </si>
  <si>
    <t>fertilizantes orgánicos</t>
  </si>
  <si>
    <t>Camposeo y otros, 2022</t>
  </si>
  <si>
    <t>Base de datos de Agribalyse</t>
  </si>
  <si>
    <t>0,007–0,008</t>
  </si>
  <si>
    <t>Chen y otros, 2023</t>
  </si>
  <si>
    <r>
      <t>Cal ( </t>
    </r>
    <r>
      <rPr>
        <sz val="6"/>
        <color theme="1"/>
        <rFont val="Georgia"/>
        <family val="1"/>
      </rPr>
      <t>CaCO3</t>
    </r>
    <r>
      <rPr>
        <sz val="8"/>
        <color theme="1"/>
        <rFont val="Georgia"/>
        <family val="1"/>
      </rPr>
      <t> )</t>
    </r>
  </si>
  <si>
    <r>
      <t>Chen y otros, 2023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Maletsika y otros, 2022</t>
    </r>
  </si>
  <si>
    <t>mezcla bordelesa</t>
  </si>
  <si>
    <t>Maletsika y otros, 2022</t>
  </si>
  <si>
    <t>Wells, 2001</t>
  </si>
  <si>
    <t>Pesticida (en general)</t>
  </si>
  <si>
    <t>Karalis y Kanakoudis, 2023</t>
  </si>
  <si>
    <t>Brentrup y Pallière, 2008</t>
  </si>
  <si>
    <t>5,1 ± 3,0</t>
  </si>
  <si>
    <t>Gierling y Blanke, 2021</t>
  </si>
  <si>
    <t>Verde, 1987</t>
  </si>
  <si>
    <t>3,9 ± 2,2</t>
  </si>
  <si>
    <r>
      <t>Gierling y Blanke, 2021</t>
    </r>
    <r>
      <rPr>
        <sz val="8"/>
        <color theme="1"/>
        <rFont val="Georgia"/>
        <family val="1"/>
      </rPr>
      <t> ;</t>
    </r>
    <r>
      <rPr>
        <sz val="8"/>
        <color rgb="FF0272B1"/>
        <rFont val="Georgia"/>
        <family val="1"/>
      </rPr>
      <t> Maletsika y otros, 2022</t>
    </r>
  </si>
  <si>
    <t>6,3 ± 2,7</t>
  </si>
  <si>
    <t>https://www.researchgate.net/publication/235704822_A_Review_of_Greenhouse_Gas_Emission_Factors_for_Fertiliser_Production</t>
  </si>
  <si>
    <t>otros factores de emisión</t>
  </si>
  <si>
    <t>https://simapro.com/wp-content/uploads/2020/11/WFLDB_MethodologicalGuidelines_v3.5.pdf</t>
  </si>
  <si>
    <t>TESIS</t>
  </si>
  <si>
    <t>Polisulfuro de Calcio</t>
  </si>
  <si>
    <t>Azufre micronizado</t>
  </si>
  <si>
    <t>factores_emision</t>
  </si>
  <si>
    <t>Orígen</t>
  </si>
  <si>
    <t>Fertilizante</t>
  </si>
  <si>
    <t>Unión Europea</t>
  </si>
  <si>
    <t>Norte América</t>
  </si>
  <si>
    <t>Latino América</t>
  </si>
  <si>
    <t>Rusia</t>
  </si>
  <si>
    <t>China</t>
  </si>
  <si>
    <t xml:space="preserve"> Europa</t>
  </si>
  <si>
    <t xml:space="preserve"> Rusia</t>
  </si>
  <si>
    <t xml:space="preserve"> China</t>
  </si>
  <si>
    <t>Europa</t>
  </si>
  <si>
    <t>China, carbón</t>
  </si>
  <si>
    <t>China, gas</t>
  </si>
  <si>
    <t>Estados Unidos</t>
  </si>
  <si>
    <t>Nitrato de amonio (AN)</t>
  </si>
  <si>
    <t>Nitrato de amonio cálcico (CAN)</t>
  </si>
  <si>
    <t>Urea</t>
  </si>
  <si>
    <t>Nitrato de Amonio y Urea (UAN)</t>
  </si>
  <si>
    <t>Nitrosulfato de amonio (ANS)</t>
  </si>
  <si>
    <t>Nitrato de calcio (CN)</t>
  </si>
  <si>
    <t>Sulfato de amonio (AS)</t>
  </si>
  <si>
    <t>Fosfato diamonico (DAP)</t>
  </si>
  <si>
    <t>NPK</t>
  </si>
  <si>
    <t>Promedio</t>
  </si>
  <si>
    <t>Año</t>
  </si>
  <si>
    <t>N/D</t>
  </si>
  <si>
    <t>LA TABLA DE ABAJO ES LA QUE SE UTILIZÓ</t>
  </si>
  <si>
    <t>OTRAS FUENTES QUE SE PODRÍAN CONSIDERAR:</t>
  </si>
  <si>
    <t>Si utilizaramos una versión más avanzada, sería algo como la base de abajo:</t>
  </si>
  <si>
    <t>https://www.sag.gob.cl/sites/default/files/agricultura_org._nacional_bases_tecnicas_y_situacion_actual_2013.pdf</t>
  </si>
  <si>
    <t>https://biblioteca.inia.cl/server/api/core/bitstreams/102077ad-5b60-46b2-8b35-c0e8250a2965/content</t>
  </si>
  <si>
    <t>FACTORES ORGÁNICOS</t>
  </si>
  <si>
    <t>MATERIAL</t>
  </si>
  <si>
    <t>Tierra de hoja (quillota)</t>
  </si>
  <si>
    <t>N</t>
  </si>
  <si>
    <t>P2O5</t>
  </si>
  <si>
    <t>K2O</t>
  </si>
  <si>
    <t>Guano de pavo</t>
  </si>
  <si>
    <t>Guano de vacuno</t>
  </si>
  <si>
    <t>Guano de cabra</t>
  </si>
  <si>
    <t>Turba de copiapó</t>
  </si>
  <si>
    <t>% materia seca</t>
  </si>
  <si>
    <t>Estiercol de vacuno sólido</t>
  </si>
  <si>
    <t>Purin de vacuno</t>
  </si>
  <si>
    <t>Estiércol de cerdo sólido</t>
  </si>
  <si>
    <t>Purin de cerdo</t>
  </si>
  <si>
    <t>Estiércol sólido de ave</t>
  </si>
  <si>
    <t>Purín de ave</t>
  </si>
  <si>
    <t>Promedio 2018-2024</t>
  </si>
  <si>
    <t>Electricidad (SEN), 2018</t>
  </si>
  <si>
    <t>Electricidad (SEN), 2019</t>
  </si>
  <si>
    <t>Electricidad (SEN), 2020</t>
  </si>
  <si>
    <t>Electricidad (SEN), 2021</t>
  </si>
  <si>
    <t>Electricidad (SEN), 2022</t>
  </si>
  <si>
    <t>Electricidad (SEN), 2023</t>
  </si>
  <si>
    <t>Electricidad (SING), 2010</t>
  </si>
  <si>
    <t>Electricidad (SING), 2011</t>
  </si>
  <si>
    <t>Electricidad (SING), 2012</t>
  </si>
  <si>
    <t>Electricidad (SING), 2013</t>
  </si>
  <si>
    <t>Electricidad (SING), 2014</t>
  </si>
  <si>
    <t>Electricidad (SING), 2015</t>
  </si>
  <si>
    <t>Electricidad (SING), 2016</t>
  </si>
  <si>
    <t>Electricidad (SIC), 2010</t>
  </si>
  <si>
    <t>Electricidad (SIC), 2011</t>
  </si>
  <si>
    <t>Electricidad (SIC), 2012</t>
  </si>
  <si>
    <t>Electricidad (SIC), 2013</t>
  </si>
  <si>
    <t>Electricidad (SIC), 2014</t>
  </si>
  <si>
    <t>Electricidad (SIC), 2015</t>
  </si>
  <si>
    <t>Electricidad (SIC), 2016</t>
  </si>
  <si>
    <t>Butano</t>
  </si>
  <si>
    <t>Otros gases de petróleo</t>
  </si>
  <si>
    <t>Propano</t>
  </si>
  <si>
    <t>Aceite quemado</t>
  </si>
  <si>
    <t>Aceite combustible</t>
  </si>
  <si>
    <t>Lubricante</t>
  </si>
  <si>
    <t>Nafta</t>
  </si>
  <si>
    <t>Gasolina (mezcla media de biocombustibles)</t>
  </si>
  <si>
    <t>*** Petrol</t>
  </si>
  <si>
    <t>Gasolina (100% gasolina mineral)</t>
  </si>
  <si>
    <t>*** petrol</t>
  </si>
  <si>
    <t>Gasóleo</t>
  </si>
  <si>
    <t>Producto fertilizante</t>
  </si>
  <si>
    <t>Contenido de nutrientes</t>
  </si>
  <si>
    <t>Huella de carbono en planta (kg CO₂e/kg producto)</t>
  </si>
  <si>
    <t>EE.UU.</t>
  </si>
  <si>
    <t>Superfosfato triple (TSP)</t>
  </si>
  <si>
    <t>Cloruro de Potasio (MOP)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</si>
</sst>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 * #,##0.00_ ;_ * \-#,##0.00_ ;_ * &quot;-&quot;??_ ;_ @_ "/>
    <numFmt numFmtId="164" formatCode="0.00000"/>
    <numFmt numFmtId="165" formatCode="0.000"/>
  </numFmts>
  <fonts count="30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color rgb="FF1F1F1F"/>
      <name val="Georgia"/>
      <family val="1"/>
    </font>
    <font>
      <b/>
      <sz val="8"/>
      <color rgb="FF1F1F1F"/>
      <name val="Georgia"/>
      <family val="1"/>
    </font>
    <font>
      <sz val="8"/>
      <name val="Calibri"/>
      <family val="2"/>
      <scheme val="minor"/>
    </font>
    <font>
      <sz val="11"/>
      <color rgb="FF002060"/>
      <name val="Calibri"/>
      <family val="2"/>
      <scheme val="minor"/>
    </font>
    <font>
      <sz val="17"/>
      <color rgb="FF1F1F1F"/>
      <name val="Inherit"/>
    </font>
    <font>
      <sz val="10"/>
      <color rgb="FF1F1F1F"/>
      <name val="Georgia"/>
      <family val="1"/>
    </font>
    <font>
      <b/>
      <sz val="8"/>
      <color theme="1"/>
      <name val="Georgia"/>
      <family val="1"/>
    </font>
    <font>
      <b/>
      <sz val="6"/>
      <color theme="1"/>
      <name val="Georgia"/>
      <family val="1"/>
    </font>
    <font>
      <sz val="8"/>
      <color theme="1"/>
      <name val="Georgia"/>
      <family val="1"/>
    </font>
    <font>
      <sz val="8"/>
      <color rgb="FF0272B1"/>
      <name val="Georgia"/>
      <family val="1"/>
    </font>
    <font>
      <sz val="6"/>
      <color theme="1"/>
      <name val="Georgia"/>
      <family val="1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color theme="1"/>
      <name val="Arial"/>
      <family val="2"/>
    </font>
    <font>
      <u/>
      <sz val="10"/>
      <color indexed="12"/>
      <name val="Arial"/>
      <family val="2"/>
    </font>
    <font>
      <sz val="10"/>
      <name val="Arial"/>
      <family val="2"/>
    </font>
    <font>
      <u/>
      <sz val="11"/>
      <color indexed="12"/>
      <name val="Calibri"/>
      <family val="2"/>
    </font>
    <font>
      <sz val="10"/>
      <color theme="9" tint="-0.499984740745262"/>
      <name val="Arial"/>
      <family val="2"/>
    </font>
    <font>
      <i/>
      <sz val="10"/>
      <color rgb="FFFF0000"/>
      <name val="Arial"/>
      <family val="2"/>
    </font>
    <font>
      <u/>
      <sz val="10"/>
      <color theme="11"/>
      <name val="Arial"/>
      <family val="2"/>
    </font>
    <font>
      <b/>
      <sz val="10"/>
      <color theme="0"/>
      <name val="Arial"/>
      <family val="2"/>
    </font>
    <font>
      <sz val="11"/>
      <color theme="1"/>
      <name val="Arial"/>
      <family val="2"/>
    </font>
    <font>
      <sz val="12"/>
      <color theme="1"/>
      <name val="Calibri"/>
      <family val="2"/>
      <scheme val="minor"/>
    </font>
  </fonts>
  <fills count="4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8F9FA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CC99FF"/>
        <bgColor indexed="64"/>
      </patternFill>
    </fill>
    <fill>
      <patternFill patternType="solid">
        <fgColor theme="7" tint="0.39997558519241921"/>
        <bgColor rgb="FF000000"/>
      </patternFill>
    </fill>
    <fill>
      <patternFill patternType="solid">
        <fgColor rgb="FFFFFF99"/>
        <bgColor indexed="64"/>
      </patternFill>
    </fill>
    <fill>
      <patternFill patternType="solid">
        <fgColor rgb="FFFFFF99"/>
        <bgColor rgb="FF000000"/>
      </patternFill>
    </fill>
    <fill>
      <patternFill patternType="solid">
        <fgColor rgb="FF92D05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4" tint="0.79998168889431442"/>
        <bgColor rgb="FF000000"/>
      </patternFill>
    </fill>
    <fill>
      <patternFill patternType="solid">
        <fgColor rgb="FFFF0000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rgb="FF8E8E8E"/>
      </top>
      <bottom/>
      <diagonal/>
    </border>
    <border>
      <left/>
      <right/>
      <top/>
      <bottom style="medium">
        <color rgb="FF8E8E8E"/>
      </bottom>
      <diagonal/>
    </border>
    <border>
      <left style="thin">
        <color rgb="FF053D5F"/>
      </left>
      <right style="thin">
        <color rgb="FF053D5F"/>
      </right>
      <top style="thin">
        <color rgb="FF053D5F"/>
      </top>
      <bottom style="thin">
        <color rgb="FF053D5F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rgb="FFBFBFBF"/>
      </left>
      <right style="thin">
        <color rgb="FFBFBFBF"/>
      </right>
      <top style="thin">
        <color rgb="FFBFBFBF"/>
      </top>
      <bottom style="thin">
        <color rgb="FFBFBFBF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</borders>
  <cellStyleXfs count="51">
    <xf numFmtId="0" fontId="0" fillId="0" borderId="0"/>
    <xf numFmtId="0" fontId="1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5" fillId="5" borderId="0" applyNumberFormat="0" applyBorder="0" applyAlignment="0" applyProtection="0"/>
    <xf numFmtId="0" fontId="16" fillId="6" borderId="0" applyNumberFormat="0" applyBorder="0" applyAlignment="0" applyProtection="0"/>
    <xf numFmtId="0" fontId="17" fillId="7" borderId="0" applyNumberFormat="0" applyBorder="0" applyAlignment="0" applyProtection="0"/>
    <xf numFmtId="0" fontId="18" fillId="8" borderId="17" applyNumberFormat="0" applyAlignment="0" applyProtection="0"/>
    <xf numFmtId="0" fontId="19" fillId="10" borderId="0" applyNumberFormat="0" applyBorder="0" applyAlignment="0" applyProtection="0"/>
    <xf numFmtId="0" fontId="13" fillId="11" borderId="0" applyNumberFormat="0" applyBorder="0" applyAlignment="0" applyProtection="0"/>
    <xf numFmtId="0" fontId="13" fillId="12" borderId="0" applyNumberFormat="0" applyBorder="0" applyAlignment="0" applyProtection="0"/>
    <xf numFmtId="0" fontId="13" fillId="13" borderId="0" applyNumberFormat="0" applyBorder="0" applyAlignment="0" applyProtection="0"/>
    <xf numFmtId="0" fontId="19" fillId="14" borderId="0" applyNumberFormat="0" applyBorder="0" applyAlignment="0" applyProtection="0"/>
    <xf numFmtId="0" fontId="13" fillId="15" borderId="0" applyNumberFormat="0" applyBorder="0" applyAlignment="0" applyProtection="0"/>
    <xf numFmtId="0" fontId="13" fillId="16" borderId="0" applyNumberFormat="0" applyBorder="0" applyAlignment="0" applyProtection="0"/>
    <xf numFmtId="0" fontId="13" fillId="17" borderId="0" applyNumberFormat="0" applyBorder="0" applyAlignment="0" applyProtection="0"/>
    <xf numFmtId="0" fontId="19" fillId="18" borderId="0" applyNumberFormat="0" applyBorder="0" applyAlignment="0" applyProtection="0"/>
    <xf numFmtId="0" fontId="13" fillId="19" borderId="0" applyNumberFormat="0" applyBorder="0" applyAlignment="0" applyProtection="0"/>
    <xf numFmtId="0" fontId="13" fillId="20" borderId="0" applyNumberFormat="0" applyBorder="0" applyAlignment="0" applyProtection="0"/>
    <xf numFmtId="0" fontId="13" fillId="21" borderId="0" applyNumberFormat="0" applyBorder="0" applyAlignment="0" applyProtection="0"/>
    <xf numFmtId="0" fontId="19" fillId="22" borderId="0" applyNumberFormat="0" applyBorder="0" applyAlignment="0" applyProtection="0"/>
    <xf numFmtId="0" fontId="13" fillId="23" borderId="0" applyNumberFormat="0" applyBorder="0" applyAlignment="0" applyProtection="0"/>
    <xf numFmtId="0" fontId="13" fillId="24" borderId="0" applyNumberFormat="0" applyBorder="0" applyAlignment="0" applyProtection="0"/>
    <xf numFmtId="0" fontId="13" fillId="25" borderId="0" applyNumberFormat="0" applyBorder="0" applyAlignment="0" applyProtection="0"/>
    <xf numFmtId="0" fontId="19" fillId="26" borderId="0" applyNumberFormat="0" applyBorder="0" applyAlignment="0" applyProtection="0"/>
    <xf numFmtId="0" fontId="13" fillId="27" borderId="0" applyNumberFormat="0" applyBorder="0" applyAlignment="0" applyProtection="0"/>
    <xf numFmtId="0" fontId="13" fillId="28" borderId="0" applyNumberFormat="0" applyBorder="0" applyAlignment="0" applyProtection="0"/>
    <xf numFmtId="0" fontId="13" fillId="29" borderId="0" applyNumberFormat="0" applyBorder="0" applyAlignment="0" applyProtection="0"/>
    <xf numFmtId="0" fontId="19" fillId="30" borderId="0" applyNumberFormat="0" applyBorder="0" applyAlignment="0" applyProtection="0"/>
    <xf numFmtId="0" fontId="13" fillId="31" borderId="0" applyNumberFormat="0" applyBorder="0" applyAlignment="0" applyProtection="0"/>
    <xf numFmtId="0" fontId="13" fillId="32" borderId="0" applyNumberFormat="0" applyBorder="0" applyAlignment="0" applyProtection="0"/>
    <xf numFmtId="0" fontId="13" fillId="33" borderId="0" applyNumberFormat="0" applyBorder="0" applyAlignment="0" applyProtection="0"/>
    <xf numFmtId="0" fontId="20" fillId="0" borderId="0"/>
    <xf numFmtId="0" fontId="22" fillId="34" borderId="19" applyNumberFormat="0" applyAlignment="0" applyProtection="0"/>
    <xf numFmtId="0" fontId="24" fillId="35" borderId="20" applyNumberFormat="0" applyProtection="0">
      <alignment vertical="center"/>
    </xf>
    <xf numFmtId="43" fontId="20" fillId="0" borderId="0" applyFont="0" applyFill="0" applyBorder="0" applyAlignment="0" applyProtection="0"/>
    <xf numFmtId="43" fontId="20" fillId="0" borderId="0" applyFont="0" applyFill="0" applyBorder="0" applyAlignment="0" applyProtection="0"/>
    <xf numFmtId="0" fontId="25" fillId="0" borderId="0" applyNumberFormat="0" applyFill="0" applyBorder="0" applyAlignment="0" applyProtection="0"/>
    <xf numFmtId="0" fontId="26" fillId="0" borderId="0" applyNumberFormat="0" applyFill="0" applyBorder="0" applyAlignment="0" applyProtection="0"/>
    <xf numFmtId="0" fontId="23" fillId="0" borderId="0" applyNumberFormat="0" applyFill="0" applyBorder="0" applyAlignment="0" applyProtection="0">
      <alignment vertical="top"/>
      <protection locked="0"/>
    </xf>
    <xf numFmtId="0" fontId="22" fillId="36" borderId="16" applyNumberFormat="0" applyBorder="0" applyAlignment="0" applyProtection="0"/>
    <xf numFmtId="0" fontId="22" fillId="37" borderId="0">
      <alignment vertical="center"/>
    </xf>
    <xf numFmtId="0" fontId="22" fillId="38" borderId="21" applyNumberFormat="0" applyAlignment="0" applyProtection="0"/>
    <xf numFmtId="0" fontId="20" fillId="9" borderId="18" applyNumberFormat="0" applyFont="0" applyAlignment="0" applyProtection="0"/>
    <xf numFmtId="0" fontId="27" fillId="39" borderId="22" applyNumberFormat="0" applyAlignment="0" applyProtection="0"/>
    <xf numFmtId="9" fontId="28" fillId="0" borderId="0" applyFont="0" applyFill="0" applyBorder="0" applyAlignment="0" applyProtection="0"/>
    <xf numFmtId="0" fontId="22" fillId="40" borderId="23" applyNumberFormat="0" applyProtection="0">
      <alignment vertical="center"/>
    </xf>
    <xf numFmtId="0" fontId="27" fillId="41" borderId="0" applyNumberFormat="0" applyBorder="0" applyAlignment="0" applyProtection="0"/>
    <xf numFmtId="0" fontId="29" fillId="0" borderId="0">
      <alignment vertical="center" wrapText="1"/>
    </xf>
    <xf numFmtId="9" fontId="22" fillId="0" borderId="0" applyFont="0" applyFill="0" applyBorder="0" applyAlignment="0" applyProtection="0"/>
    <xf numFmtId="0" fontId="21" fillId="0" borderId="0" applyNumberFormat="0" applyFill="0" applyBorder="0" applyAlignment="0" applyProtection="0">
      <alignment vertical="top"/>
      <protection locked="0"/>
    </xf>
    <xf numFmtId="0" fontId="20" fillId="0" borderId="0"/>
  </cellStyleXfs>
  <cellXfs count="30">
    <xf numFmtId="0" fontId="0" fillId="0" borderId="0" xfId="0"/>
    <xf numFmtId="0" fontId="1" fillId="0" borderId="0" xfId="1"/>
    <xf numFmtId="0" fontId="0" fillId="0" borderId="1" xfId="0" applyBorder="1"/>
    <xf numFmtId="0" fontId="0" fillId="2" borderId="0" xfId="0" applyFill="1"/>
    <xf numFmtId="0" fontId="2" fillId="0" borderId="0" xfId="0" applyFont="1" applyAlignment="1">
      <alignment vertical="center" wrapText="1"/>
    </xf>
    <xf numFmtId="0" fontId="2" fillId="0" borderId="3" xfId="0" applyFont="1" applyBorder="1" applyAlignment="1">
      <alignment vertical="center" wrapText="1"/>
    </xf>
    <xf numFmtId="164" fontId="5" fillId="3" borderId="4" xfId="0" applyNumberFormat="1" applyFont="1" applyFill="1" applyBorder="1" applyAlignment="1">
      <alignment horizontal="center" wrapText="1"/>
    </xf>
    <xf numFmtId="0" fontId="3" fillId="0" borderId="0" xfId="0" applyFont="1" applyAlignment="1">
      <alignment horizontal="center" vertical="center" wrapText="1"/>
    </xf>
    <xf numFmtId="0" fontId="6" fillId="0" borderId="0" xfId="0" applyFont="1" applyAlignment="1">
      <alignment horizontal="left" vertical="center"/>
    </xf>
    <xf numFmtId="0" fontId="6" fillId="4" borderId="0" xfId="0" applyFont="1" applyFill="1" applyAlignment="1">
      <alignment horizontal="left" vertical="center"/>
    </xf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1" fillId="0" borderId="0" xfId="1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1" fillId="0" borderId="1" xfId="1" applyBorder="1"/>
    <xf numFmtId="0" fontId="1" fillId="0" borderId="9" xfId="1" applyFill="1" applyBorder="1"/>
    <xf numFmtId="0" fontId="1" fillId="0" borderId="12" xfId="1" applyFill="1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165" fontId="0" fillId="0" borderId="11" xfId="0" applyNumberFormat="1" applyBorder="1"/>
    <xf numFmtId="0" fontId="0" fillId="2" borderId="6" xfId="0" applyFill="1" applyBorder="1"/>
    <xf numFmtId="165" fontId="0" fillId="0" borderId="0" xfId="0" applyNumberFormat="1"/>
    <xf numFmtId="0" fontId="3" fillId="0" borderId="2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</cellXfs>
  <cellStyles count="51">
    <cellStyle name="20% - Énfasis1" xfId="8" builtinId="30" customBuiltin="1"/>
    <cellStyle name="20% - Énfasis2" xfId="12" builtinId="34" customBuiltin="1"/>
    <cellStyle name="20% - Énfasis3" xfId="16" builtinId="38" customBuiltin="1"/>
    <cellStyle name="20% - Énfasis4" xfId="20" builtinId="42" customBuiltin="1"/>
    <cellStyle name="20% - Énfasis5" xfId="24" builtinId="46" customBuiltin="1"/>
    <cellStyle name="20% - Énfasis6" xfId="28" builtinId="50" customBuiltin="1"/>
    <cellStyle name="40% - Énfasis1" xfId="9" builtinId="31" customBuiltin="1"/>
    <cellStyle name="40% - Énfasis2" xfId="13" builtinId="35" customBuiltin="1"/>
    <cellStyle name="40% - Énfasis3" xfId="17" builtinId="39" customBuiltin="1"/>
    <cellStyle name="40% - Énfasis4" xfId="21" builtinId="43" customBuiltin="1"/>
    <cellStyle name="40% - Énfasis5" xfId="25" builtinId="47" customBuiltin="1"/>
    <cellStyle name="40% - Énfasis6" xfId="29" builtinId="51" customBuiltin="1"/>
    <cellStyle name="60% - Énfasis1" xfId="10" builtinId="32" customBuiltin="1"/>
    <cellStyle name="60% - Énfasis2" xfId="14" builtinId="36" customBuiltin="1"/>
    <cellStyle name="60% - Énfasis3" xfId="18" builtinId="40" customBuiltin="1"/>
    <cellStyle name="60% - Énfasis4" xfId="22" builtinId="44" customBuiltin="1"/>
    <cellStyle name="60% - Énfasis5" xfId="26" builtinId="48" customBuiltin="1"/>
    <cellStyle name="60% - Énfasis6" xfId="30" builtinId="52" customBuiltin="1"/>
    <cellStyle name="Bueno" xfId="3" builtinId="26" customBuiltin="1"/>
    <cellStyle name="Calculation 2" xfId="33" xr:uid="{DA5323C4-25A0-4086-AC68-59FE264447F7}"/>
    <cellStyle name="Cálculo 2" xfId="32" xr:uid="{D15C9649-9CE4-49BF-8349-0EB168C937EE}"/>
    <cellStyle name="Celda de comprobación" xfId="6" builtinId="23" customBuiltin="1"/>
    <cellStyle name="Celda vinculada 2" xfId="41" xr:uid="{A6822D25-7FE0-4B69-A56F-2AD0C3C765F5}"/>
    <cellStyle name="Comma 2" xfId="35" xr:uid="{7D1C2A23-BA5C-454E-AA7F-22D3FE7B8928}"/>
    <cellStyle name="Énfasis1" xfId="7" builtinId="29" customBuiltin="1"/>
    <cellStyle name="Énfasis2" xfId="11" builtinId="33" customBuiltin="1"/>
    <cellStyle name="Énfasis3" xfId="15" builtinId="37" customBuiltin="1"/>
    <cellStyle name="Énfasis4" xfId="19" builtinId="41" customBuiltin="1"/>
    <cellStyle name="Énfasis5" xfId="23" builtinId="45" customBuiltin="1"/>
    <cellStyle name="Énfasis6" xfId="27" builtinId="49" customBuiltin="1"/>
    <cellStyle name="Entrada 2" xfId="39" xr:uid="{08AE1247-FECC-4704-AA9F-EDCA47C76F4B}"/>
    <cellStyle name="Hipervínculo" xfId="1" builtinId="8"/>
    <cellStyle name="Hipervínculo 2" xfId="38" xr:uid="{E6C7F18C-70D7-4445-AFF0-B09EAD696DB7}"/>
    <cellStyle name="Hipervínculo visitado 2" xfId="37" xr:uid="{0258C801-31A5-4479-B24E-F8A3841B987A}"/>
    <cellStyle name="Hyperlink 2" xfId="49" xr:uid="{0D5B4B37-125E-47E2-8E38-1713068D91FB}"/>
    <cellStyle name="Incorrecto" xfId="4" builtinId="27" customBuiltin="1"/>
    <cellStyle name="Input data" xfId="40" xr:uid="{B9FBD491-48AB-44DD-828E-268DDF107824}"/>
    <cellStyle name="Millares 2" xfId="34" xr:uid="{1565F1B3-D846-4547-AE9A-AA3AB7500755}"/>
    <cellStyle name="Neutral" xfId="5" builtinId="28" customBuiltin="1"/>
    <cellStyle name="Normal" xfId="0" builtinId="0"/>
    <cellStyle name="Normal 2" xfId="50" xr:uid="{AF3A2501-AE0B-4279-808D-A854D182F856}"/>
    <cellStyle name="Normal 3" xfId="31" xr:uid="{76ABF9FF-80C8-4278-A959-809C6384466D}"/>
    <cellStyle name="Normal 4" xfId="47" xr:uid="{7E13211E-DA73-4FA0-AEE9-344C0B45123E}"/>
    <cellStyle name="Notas 2" xfId="42" xr:uid="{8C64E1B0-28EA-4D33-B3E3-5B98D57A20DC}"/>
    <cellStyle name="Percent 2" xfId="44" xr:uid="{48A19C9C-6909-4F73-B817-6A988EF9E3B6}"/>
    <cellStyle name="Percent 3" xfId="48" xr:uid="{931B37C6-13C4-4B36-BAB7-CC17F9C667D7}"/>
    <cellStyle name="Salida 2" xfId="43" xr:uid="{6B974BE5-775E-4826-B570-7ADEBC8D749A}"/>
    <cellStyle name="Selection" xfId="45" xr:uid="{1C1BA3B3-1C64-4FE2-A9D1-5D6892535004}"/>
    <cellStyle name="Texto de advertencia 2" xfId="46" xr:uid="{1652A7C2-8840-4C3D-8906-27A7EB8DCADB}"/>
    <cellStyle name="Texto explicativo 2" xfId="36" xr:uid="{A3B646B3-0368-42FC-A901-D864ED48EDAC}"/>
    <cellStyle name="Título" xfId="2" builtinId="15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17" Type="http://schemas.openxmlformats.org/officeDocument/2006/relationships/image" Target="../media/image32.png"/><Relationship Id="rId2" Type="http://schemas.openxmlformats.org/officeDocument/2006/relationships/image" Target="../media/image17.png"/><Relationship Id="rId16" Type="http://schemas.openxmlformats.org/officeDocument/2006/relationships/image" Target="../media/image31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5" Type="http://schemas.openxmlformats.org/officeDocument/2006/relationships/image" Target="../media/image30.png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69</xdr:row>
      <xdr:rowOff>142875</xdr:rowOff>
    </xdr:from>
    <xdr:to>
      <xdr:col>4</xdr:col>
      <xdr:colOff>498495</xdr:colOff>
      <xdr:row>103</xdr:row>
      <xdr:rowOff>124726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DDE2E15-3306-1B4F-B05E-C6A4F25DB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3438" y="16716375"/>
          <a:ext cx="7761307" cy="6458851"/>
        </a:xfrm>
        <a:prstGeom prst="rect">
          <a:avLst/>
        </a:prstGeom>
      </xdr:spPr>
    </xdr:pic>
    <xdr:clientData/>
  </xdr:twoCellAnchor>
  <xdr:twoCellAnchor editAs="oneCell">
    <xdr:from>
      <xdr:col>11</xdr:col>
      <xdr:colOff>12915</xdr:colOff>
      <xdr:row>3</xdr:row>
      <xdr:rowOff>64577</xdr:rowOff>
    </xdr:from>
    <xdr:to>
      <xdr:col>18</xdr:col>
      <xdr:colOff>417691</xdr:colOff>
      <xdr:row>35</xdr:row>
      <xdr:rowOff>153678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3989319-2A58-0C3F-DB28-1823FA1B7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344254" y="619933"/>
          <a:ext cx="7000678" cy="5939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36</xdr:row>
      <xdr:rowOff>0</xdr:rowOff>
    </xdr:from>
    <xdr:to>
      <xdr:col>17</xdr:col>
      <xdr:colOff>276183</xdr:colOff>
      <xdr:row>71</xdr:row>
      <xdr:rowOff>142011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9BE153B8-6B34-FCFB-F258-9086E71CE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331339" y="6586780"/>
          <a:ext cx="6077798" cy="6535062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</xdr:row>
      <xdr:rowOff>0</xdr:rowOff>
    </xdr:from>
    <xdr:to>
      <xdr:col>28</xdr:col>
      <xdr:colOff>529234</xdr:colOff>
      <xdr:row>16</xdr:row>
      <xdr:rowOff>67025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4258F26-9A6D-053B-B7FF-354A2F073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997138" y="562708"/>
          <a:ext cx="6906589" cy="25054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17</xdr:row>
      <xdr:rowOff>0</xdr:rowOff>
    </xdr:from>
    <xdr:to>
      <xdr:col>28</xdr:col>
      <xdr:colOff>605444</xdr:colOff>
      <xdr:row>33</xdr:row>
      <xdr:rowOff>56844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BD13ADA8-0A06-3C73-8E97-E865C84BE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997138" y="3188677"/>
          <a:ext cx="6982799" cy="3057952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34</xdr:row>
      <xdr:rowOff>0</xdr:rowOff>
    </xdr:from>
    <xdr:to>
      <xdr:col>28</xdr:col>
      <xdr:colOff>643550</xdr:colOff>
      <xdr:row>49</xdr:row>
      <xdr:rowOff>72940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1B19CEA-137A-B9C4-4A4C-A209BF367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997138" y="6377354"/>
          <a:ext cx="7020905" cy="288647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</xdr:row>
      <xdr:rowOff>0</xdr:rowOff>
    </xdr:from>
    <xdr:to>
      <xdr:col>29</xdr:col>
      <xdr:colOff>84539</xdr:colOff>
      <xdr:row>77</xdr:row>
      <xdr:rowOff>98902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5A57AF23-4EDD-145D-CEEB-028872620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997138" y="9378462"/>
          <a:ext cx="7259063" cy="5163271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78</xdr:row>
      <xdr:rowOff>0</xdr:rowOff>
    </xdr:from>
    <xdr:to>
      <xdr:col>26</xdr:col>
      <xdr:colOff>742255</xdr:colOff>
      <xdr:row>93</xdr:row>
      <xdr:rowOff>111045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19592D0B-C9B6-DA09-D912-074D87411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997138" y="14630400"/>
          <a:ext cx="5525271" cy="2924583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94</xdr:row>
      <xdr:rowOff>0</xdr:rowOff>
    </xdr:from>
    <xdr:to>
      <xdr:col>29</xdr:col>
      <xdr:colOff>65486</xdr:colOff>
      <xdr:row>119</xdr:row>
      <xdr:rowOff>14365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EE643BF4-2BE1-ADFB-609E-9826E08FE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997138" y="17631508"/>
          <a:ext cx="7240010" cy="47250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37</xdr:row>
      <xdr:rowOff>0</xdr:rowOff>
    </xdr:from>
    <xdr:to>
      <xdr:col>7</xdr:col>
      <xdr:colOff>345589</xdr:colOff>
      <xdr:row>53</xdr:row>
      <xdr:rowOff>158689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A716803-8949-0ED4-5550-9ACD9754A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8737" y="6924842"/>
          <a:ext cx="7297168" cy="31532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37</xdr:row>
      <xdr:rowOff>0</xdr:rowOff>
    </xdr:from>
    <xdr:to>
      <xdr:col>17</xdr:col>
      <xdr:colOff>274748</xdr:colOff>
      <xdr:row>59</xdr:row>
      <xdr:rowOff>26479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517FC23E-6298-44B7-1E18-E77AD91337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29053" y="6924842"/>
          <a:ext cx="7373379" cy="414395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11</xdr:col>
      <xdr:colOff>115422</xdr:colOff>
      <xdr:row>31</xdr:row>
      <xdr:rowOff>14052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1F36C43-6AE8-B0A4-708D-5E6BA0EB8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2480" y="548640"/>
          <a:ext cx="8040222" cy="51346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10</xdr:col>
      <xdr:colOff>622112</xdr:colOff>
      <xdr:row>60</xdr:row>
      <xdr:rowOff>145540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A7FC154-DDD8-80AD-2966-1C46E814C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" y="5669280"/>
          <a:ext cx="7754432" cy="544906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</xdr:row>
      <xdr:rowOff>0</xdr:rowOff>
    </xdr:from>
    <xdr:to>
      <xdr:col>19</xdr:col>
      <xdr:colOff>54532</xdr:colOff>
      <xdr:row>31</xdr:row>
      <xdr:rowOff>143565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8D74524-A9D6-3994-6129-E34C95501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23600" y="711200"/>
          <a:ext cx="3991532" cy="494416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32</xdr:row>
      <xdr:rowOff>0</xdr:rowOff>
    </xdr:from>
    <xdr:to>
      <xdr:col>19</xdr:col>
      <xdr:colOff>45006</xdr:colOff>
      <xdr:row>52</xdr:row>
      <xdr:rowOff>159268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17EA908-F3C3-BCA6-F870-E826FEA93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23600" y="5689600"/>
          <a:ext cx="3982006" cy="371526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</xdr:row>
      <xdr:rowOff>0</xdr:rowOff>
    </xdr:from>
    <xdr:to>
      <xdr:col>14</xdr:col>
      <xdr:colOff>703442</xdr:colOff>
      <xdr:row>34</xdr:row>
      <xdr:rowOff>17537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EE50027-13E2-B589-53CC-DE6D788CF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6027" y="556054"/>
          <a:ext cx="4667901" cy="5763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8</xdr:col>
      <xdr:colOff>555580</xdr:colOff>
      <xdr:row>28</xdr:row>
      <xdr:rowOff>82379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0BA705F-B3B1-3457-468D-10A8527A2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892" y="556055"/>
          <a:ext cx="6105823" cy="47161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8</xdr:col>
      <xdr:colOff>556640</xdr:colOff>
      <xdr:row>70</xdr:row>
      <xdr:rowOff>38324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C4F75DA-7043-275B-BC68-D0E7DE731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8737" y="6737684"/>
          <a:ext cx="6077798" cy="640169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36</xdr:row>
      <xdr:rowOff>0</xdr:rowOff>
    </xdr:from>
    <xdr:to>
      <xdr:col>13</xdr:col>
      <xdr:colOff>712743</xdr:colOff>
      <xdr:row>67</xdr:row>
      <xdr:rowOff>161587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F8C3283-F62B-8C06-DBBA-D3BE478B4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98632" y="6737684"/>
          <a:ext cx="3867690" cy="596348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3</xdr:row>
      <xdr:rowOff>0</xdr:rowOff>
    </xdr:from>
    <xdr:to>
      <xdr:col>25</xdr:col>
      <xdr:colOff>398390</xdr:colOff>
      <xdr:row>26</xdr:row>
      <xdr:rowOff>58602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2AFCC7E-F883-B83D-2708-1EDBEB185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25055" y="540327"/>
          <a:ext cx="6716062" cy="4201111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34</xdr:col>
      <xdr:colOff>398389</xdr:colOff>
      <xdr:row>25</xdr:row>
      <xdr:rowOff>29132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41019DB-37E4-445D-6563-79DCD2E94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532436" y="540327"/>
          <a:ext cx="6716062" cy="399153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27</xdr:row>
      <xdr:rowOff>0</xdr:rowOff>
    </xdr:from>
    <xdr:to>
      <xdr:col>22</xdr:col>
      <xdr:colOff>109671</xdr:colOff>
      <xdr:row>60</xdr:row>
      <xdr:rowOff>105619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553B8924-5D51-25EE-CC1C-7C48F16FA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425055" y="4862945"/>
          <a:ext cx="4058216" cy="604921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27</xdr:row>
      <xdr:rowOff>0</xdr:rowOff>
    </xdr:from>
    <xdr:to>
      <xdr:col>31</xdr:col>
      <xdr:colOff>566934</xdr:colOff>
      <xdr:row>60</xdr:row>
      <xdr:rowOff>86567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CD4F5189-CC6E-02F1-2CAB-BA2207B5C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532436" y="4862945"/>
          <a:ext cx="4515480" cy="6030167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61</xdr:row>
      <xdr:rowOff>0</xdr:rowOff>
    </xdr:from>
    <xdr:to>
      <xdr:col>22</xdr:col>
      <xdr:colOff>128724</xdr:colOff>
      <xdr:row>96</xdr:row>
      <xdr:rowOff>84021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E0E6F8AD-FB87-6908-30C8-68FB759E9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425055" y="10986655"/>
          <a:ext cx="4077269" cy="640169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61</xdr:row>
      <xdr:rowOff>0</xdr:rowOff>
    </xdr:from>
    <xdr:to>
      <xdr:col>31</xdr:col>
      <xdr:colOff>557408</xdr:colOff>
      <xdr:row>96</xdr:row>
      <xdr:rowOff>122127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EC8DBCA6-8731-6EBF-136A-C99A902B8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532436" y="10986655"/>
          <a:ext cx="4505954" cy="6439799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</xdr:row>
      <xdr:rowOff>0</xdr:rowOff>
    </xdr:from>
    <xdr:to>
      <xdr:col>46</xdr:col>
      <xdr:colOff>533711</xdr:colOff>
      <xdr:row>29</xdr:row>
      <xdr:rowOff>109798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371B25E0-2B45-1F27-BD4C-45D5FF1D7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429527" y="360218"/>
          <a:ext cx="8430802" cy="4972744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30</xdr:row>
      <xdr:rowOff>0</xdr:rowOff>
    </xdr:from>
    <xdr:to>
      <xdr:col>46</xdr:col>
      <xdr:colOff>438447</xdr:colOff>
      <xdr:row>56</xdr:row>
      <xdr:rowOff>99381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4FCF83FE-ABC7-9BE9-E4AD-A38C6AD44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8429527" y="5403273"/>
          <a:ext cx="8335538" cy="478221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2</xdr:row>
      <xdr:rowOff>0</xdr:rowOff>
    </xdr:from>
    <xdr:to>
      <xdr:col>58</xdr:col>
      <xdr:colOff>276500</xdr:colOff>
      <xdr:row>29</xdr:row>
      <xdr:rowOff>14535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3EDFDEC-DB89-BC9B-7938-091D77FB2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7906036" y="360218"/>
          <a:ext cx="8173591" cy="487748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30</xdr:row>
      <xdr:rowOff>0</xdr:rowOff>
    </xdr:from>
    <xdr:to>
      <xdr:col>58</xdr:col>
      <xdr:colOff>324131</xdr:colOff>
      <xdr:row>57</xdr:row>
      <xdr:rowOff>176483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F74F1DE3-1F2E-29A9-D677-1E8BA5CC9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906036" y="5403273"/>
          <a:ext cx="8221222" cy="5039428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59</xdr:row>
      <xdr:rowOff>0</xdr:rowOff>
    </xdr:from>
    <xdr:to>
      <xdr:col>58</xdr:col>
      <xdr:colOff>333658</xdr:colOff>
      <xdr:row>87</xdr:row>
      <xdr:rowOff>39677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EA7F449E-544F-7DDF-4792-25619F2C0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7906036" y="10626436"/>
          <a:ext cx="8230749" cy="509658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88</xdr:row>
      <xdr:rowOff>0</xdr:rowOff>
    </xdr:from>
    <xdr:to>
      <xdr:col>58</xdr:col>
      <xdr:colOff>390816</xdr:colOff>
      <xdr:row>98</xdr:row>
      <xdr:rowOff>66071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E66196DA-1DD6-C8B2-545A-A33D7A2A4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7906036" y="15863455"/>
          <a:ext cx="8287907" cy="1867161"/>
        </a:xfrm>
        <a:prstGeom prst="rect">
          <a:avLst/>
        </a:prstGeom>
      </xdr:spPr>
    </xdr:pic>
    <xdr:clientData/>
  </xdr:twoCellAnchor>
  <xdr:twoCellAnchor editAs="oneCell">
    <xdr:from>
      <xdr:col>61</xdr:col>
      <xdr:colOff>0</xdr:colOff>
      <xdr:row>3</xdr:row>
      <xdr:rowOff>0</xdr:rowOff>
    </xdr:from>
    <xdr:to>
      <xdr:col>66</xdr:col>
      <xdr:colOff>645619</xdr:colOff>
      <xdr:row>40</xdr:row>
      <xdr:rowOff>9080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60E720AE-589D-2ED2-1F9A-D37F10F5F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142071" y="530679"/>
          <a:ext cx="4591691" cy="65541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13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18" Type="http://schemas.openxmlformats.org/officeDocument/2006/relationships/hyperlink" Target="https://biblioteca.inia.cl/server/api/core/bitstreams/102077ad-5b60-46b2-8b35-c0e8250a2965/content" TargetMode="External"/><Relationship Id="rId26" Type="http://schemas.openxmlformats.org/officeDocument/2006/relationships/drawing" Target="../drawings/drawing1.xml"/><Relationship Id="rId3" Type="http://schemas.openxmlformats.org/officeDocument/2006/relationships/hyperlink" Target="https://www.fertilizerseurope.com/wp-content/uploads/2020/01/The-carbon-footprint-of-fertilizer-production_Regional-reference-values.pdf" TargetMode="External"/><Relationship Id="rId21" Type="http://schemas.openxmlformats.org/officeDocument/2006/relationships/hyperlink" Target="https://biblioteca.inia.cl/server/api/core/bitstreams/102077ad-5b60-46b2-8b35-c0e8250a2965/content" TargetMode="External"/><Relationship Id="rId7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12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17" Type="http://schemas.openxmlformats.org/officeDocument/2006/relationships/hyperlink" Target="https://biblioteca.inia.cl/server/api/core/bitstreams/102077ad-5b60-46b2-8b35-c0e8250a2965/content" TargetMode="External"/><Relationship Id="rId25" Type="http://schemas.openxmlformats.org/officeDocument/2006/relationships/printerSettings" Target="../printerSettings/printerSettings1.bin"/><Relationship Id="rId2" Type="http://schemas.openxmlformats.org/officeDocument/2006/relationships/hyperlink" Target="https://www.fertilizerseurope.com/wp-content/uploads/2020/01/The-carbon-footprint-of-fertilizer-production_Regional-reference-values.pdf" TargetMode="External"/><Relationship Id="rId16" Type="http://schemas.openxmlformats.org/officeDocument/2006/relationships/hyperlink" Target="https://biblioteca.inia.cl/server/api/core/bitstreams/102077ad-5b60-46b2-8b35-c0e8250a2965/content" TargetMode="External"/><Relationship Id="rId20" Type="http://schemas.openxmlformats.org/officeDocument/2006/relationships/hyperlink" Target="https://biblioteca.inia.cl/server/api/core/bitstreams/102077ad-5b60-46b2-8b35-c0e8250a2965/content" TargetMode="External"/><Relationship Id="rId1" Type="http://schemas.openxmlformats.org/officeDocument/2006/relationships/hyperlink" Target="https://www.fertilizerseurope.com/wp-content/uploads/2020/01/The-carbon-footprint-of-fertilizer-production_Regional-reference-values.pdf" TargetMode="External"/><Relationship Id="rId6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11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24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5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15" Type="http://schemas.openxmlformats.org/officeDocument/2006/relationships/hyperlink" Target="https://www.sag.gob.cl/sites/default/files/agricultura_org._nacional_bases_tecnicas_y_situacion_actual_2013.pdf" TargetMode="External"/><Relationship Id="rId23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10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19" Type="http://schemas.openxmlformats.org/officeDocument/2006/relationships/hyperlink" Target="https://biblioteca.inia.cl/server/api/core/bitstreams/102077ad-5b60-46b2-8b35-c0e8250a2965/content" TargetMode="External"/><Relationship Id="rId4" Type="http://schemas.openxmlformats.org/officeDocument/2006/relationships/hyperlink" Target="https://www.researchgate.net/publication/235704822_A_Review_of_Greenhouse_Gas_Emission_Factors_for_Fertiliser_Production" TargetMode="External"/><Relationship Id="rId9" Type="http://schemas.openxmlformats.org/officeDocument/2006/relationships/hyperlink" Target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TargetMode="External"/><Relationship Id="rId14" Type="http://schemas.openxmlformats.org/officeDocument/2006/relationships/hyperlink" Target="https://simapro.com/wp-content/uploads/2020/11/WFLDB_MethodologicalGuidelines_v3.5.pdf" TargetMode="External"/><Relationship Id="rId22" Type="http://schemas.openxmlformats.org/officeDocument/2006/relationships/hyperlink" Target="https://biblioteca.inia.cl/server/api/core/bitstreams/102077ad-5b60-46b2-8b35-c0e8250a2965/content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https://ghgprotocol.org/sites/default/files/2024-08/Global-Warming-Potential-Values%20%28August%202024%29.pdf" TargetMode="External"/><Relationship Id="rId2" Type="http://schemas.openxmlformats.org/officeDocument/2006/relationships/hyperlink" Target="https://ghgprotocol.org/sites/default/files/2024-08/Global-Warming-Potential-Values%20%28August%202024%29.pdf" TargetMode="External"/><Relationship Id="rId1" Type="http://schemas.openxmlformats.org/officeDocument/2006/relationships/hyperlink" Target="https://ghgprotocol.org/sites/default/files/2024-08/Global-Warming-Potential-Values%20%28August%202024%29.pdf" TargetMode="External"/><Relationship Id="rId6" Type="http://schemas.openxmlformats.org/officeDocument/2006/relationships/printerSettings" Target="../printerSettings/printerSettings8.bin"/><Relationship Id="rId5" Type="http://schemas.openxmlformats.org/officeDocument/2006/relationships/hyperlink" Target="https://ghgprotocol.org/sites/default/files/2024-08/Global-Warming-Potential-Values%20%28August%202024%29.pdf" TargetMode="External"/><Relationship Id="rId4" Type="http://schemas.openxmlformats.org/officeDocument/2006/relationships/hyperlink" Target="https://ghgprotocol.org/sites/default/files/2024-08/Global-Warming-Potential-Values%20%28August%202024%29.pdf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https://biblioteca.inia.cl/server/api/core/bitstreams/f7a56039-faaf-419a-a7af-47f8ce7aad7c/content" TargetMode="External"/><Relationship Id="rId1" Type="http://schemas.openxmlformats.org/officeDocument/2006/relationships/hyperlink" Target="https://environment.govt.nz/assets/publications/Measuring-emissions-guidance-August-2022/Detailed-guide-PDF-Measuring-emissions-guidance-August-2022.pdf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ipcc-nggip.iges.or.jp/public/2006gl/spanish/pdf/4_Volume4/V4_02_Ch2_Generic.pdf" TargetMode="External"/><Relationship Id="rId7" Type="http://schemas.openxmlformats.org/officeDocument/2006/relationships/drawing" Target="../drawings/drawing4.xml"/><Relationship Id="rId2" Type="http://schemas.openxmlformats.org/officeDocument/2006/relationships/hyperlink" Target="https://www.ipcc-nggip.iges.or.jp/public/2019rf/pdf/4_Volume4/19R_V4_Ch11_Soils_N2O_CO2.pdf" TargetMode="External"/><Relationship Id="rId1" Type="http://schemas.openxmlformats.org/officeDocument/2006/relationships/hyperlink" Target="https://www.ipcc-nggip.iges.or.jp/public/2006gl/spanish/pdf/4_Volume4/V4_11_Ch11_N2O&amp;CO2.pdf" TargetMode="External"/><Relationship Id="rId6" Type="http://schemas.openxmlformats.org/officeDocument/2006/relationships/hyperlink" Target="https://www.ipcc-nggip.iges.or.jp/public/2019rf/pdf/4_Volume4/19R_V4_Ch10_Livestock.pdf" TargetMode="External"/><Relationship Id="rId5" Type="http://schemas.openxmlformats.org/officeDocument/2006/relationships/hyperlink" Target="https://www.ipcc-nggip.iges.or.jp/public/2006gl/spanish/pdf/4_Volume4/V4_10_Ch10_Livestock.pdf" TargetMode="External"/><Relationship Id="rId4" Type="http://schemas.openxmlformats.org/officeDocument/2006/relationships/hyperlink" Target="https://www.ipcc-nggip.iges.or.jp/public/2019rf/pdf/4_Volume4/19R_V4_Ch02_Generic%20Methods.pdf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sciencedirect.com/science/article/pii/S2352550924002999" TargetMode="External"/><Relationship Id="rId18" Type="http://schemas.openxmlformats.org/officeDocument/2006/relationships/hyperlink" Target="https://www.sciencedirect.com/science/article/pii/S2352550924002999" TargetMode="External"/><Relationship Id="rId26" Type="http://schemas.openxmlformats.org/officeDocument/2006/relationships/hyperlink" Target="https://www.sciencedirect.com/science/article/pii/S2352550924002999" TargetMode="External"/><Relationship Id="rId39" Type="http://schemas.openxmlformats.org/officeDocument/2006/relationships/printerSettings" Target="../printerSettings/printerSettings2.bin"/><Relationship Id="rId21" Type="http://schemas.openxmlformats.org/officeDocument/2006/relationships/hyperlink" Target="https://www.sciencedirect.com/science/article/pii/S2352550924002999" TargetMode="External"/><Relationship Id="rId34" Type="http://schemas.openxmlformats.org/officeDocument/2006/relationships/hyperlink" Target="https://www.sciencedirect.com/science/article/pii/S2352550924002999" TargetMode="External"/><Relationship Id="rId7" Type="http://schemas.openxmlformats.org/officeDocument/2006/relationships/hyperlink" Target="https://www.sciencedirect.com/science/article/pii/S2352550924002999" TargetMode="External"/><Relationship Id="rId12" Type="http://schemas.openxmlformats.org/officeDocument/2006/relationships/hyperlink" Target="https://www.sciencedirect.com/science/article/pii/S2352550924002999" TargetMode="External"/><Relationship Id="rId17" Type="http://schemas.openxmlformats.org/officeDocument/2006/relationships/hyperlink" Target="https://www.sciencedirect.com/science/article/pii/S2352550924002999" TargetMode="External"/><Relationship Id="rId25" Type="http://schemas.openxmlformats.org/officeDocument/2006/relationships/hyperlink" Target="https://www.sciencedirect.com/science/article/pii/S2352550924002999" TargetMode="External"/><Relationship Id="rId33" Type="http://schemas.openxmlformats.org/officeDocument/2006/relationships/hyperlink" Target="https://www.sciencedirect.com/science/article/pii/S2352550924002999" TargetMode="External"/><Relationship Id="rId38" Type="http://schemas.openxmlformats.org/officeDocument/2006/relationships/hyperlink" Target="https://www.sciencedirect.com/science/article/pii/S2352550924002999" TargetMode="External"/><Relationship Id="rId2" Type="http://schemas.openxmlformats.org/officeDocument/2006/relationships/hyperlink" Target="https://doi.org/10.1016/j.envint.2004.03.005" TargetMode="External"/><Relationship Id="rId16" Type="http://schemas.openxmlformats.org/officeDocument/2006/relationships/hyperlink" Target="https://www.sciencedirect.com/science/article/pii/S2352550924002999" TargetMode="External"/><Relationship Id="rId20" Type="http://schemas.openxmlformats.org/officeDocument/2006/relationships/hyperlink" Target="https://www.sciencedirect.com/science/article/pii/S2352550924002999" TargetMode="External"/><Relationship Id="rId29" Type="http://schemas.openxmlformats.org/officeDocument/2006/relationships/hyperlink" Target="https://www.sciencedirect.com/science/article/pii/S2352550924002999" TargetMode="External"/><Relationship Id="rId1" Type="http://schemas.openxmlformats.org/officeDocument/2006/relationships/hyperlink" Target="https://doi.org/10.1016/j.envint.2004.03.005" TargetMode="External"/><Relationship Id="rId6" Type="http://schemas.openxmlformats.org/officeDocument/2006/relationships/hyperlink" Target="https://doi.org/10.1016/j.envint.2004.03.005" TargetMode="External"/><Relationship Id="rId11" Type="http://schemas.openxmlformats.org/officeDocument/2006/relationships/hyperlink" Target="https://www.sciencedirect.com/science/article/pii/S2352550924002999" TargetMode="External"/><Relationship Id="rId24" Type="http://schemas.openxmlformats.org/officeDocument/2006/relationships/hyperlink" Target="https://www.sciencedirect.com/science/article/pii/S2352550924002999" TargetMode="External"/><Relationship Id="rId32" Type="http://schemas.openxmlformats.org/officeDocument/2006/relationships/hyperlink" Target="https://www.sciencedirect.com/science/article/pii/S2352550924002999" TargetMode="External"/><Relationship Id="rId37" Type="http://schemas.openxmlformats.org/officeDocument/2006/relationships/hyperlink" Target="https://www.sciencedirect.com/science/article/pii/S2352550924002999" TargetMode="External"/><Relationship Id="rId5" Type="http://schemas.openxmlformats.org/officeDocument/2006/relationships/hyperlink" Target="https://doi.org/10.1016/j.envint.2004.03.005" TargetMode="External"/><Relationship Id="rId15" Type="http://schemas.openxmlformats.org/officeDocument/2006/relationships/hyperlink" Target="https://www.sciencedirect.com/science/article/pii/S2352550924002999" TargetMode="External"/><Relationship Id="rId23" Type="http://schemas.openxmlformats.org/officeDocument/2006/relationships/hyperlink" Target="https://www.sciencedirect.com/science/article/pii/S2352550924002999" TargetMode="External"/><Relationship Id="rId28" Type="http://schemas.openxmlformats.org/officeDocument/2006/relationships/hyperlink" Target="https://www.sciencedirect.com/science/article/pii/S2352550924002999" TargetMode="External"/><Relationship Id="rId36" Type="http://schemas.openxmlformats.org/officeDocument/2006/relationships/hyperlink" Target="https://www.sciencedirect.com/science/article/pii/S2352550924002999" TargetMode="External"/><Relationship Id="rId10" Type="http://schemas.openxmlformats.org/officeDocument/2006/relationships/hyperlink" Target="https://www.sciencedirect.com/science/article/pii/S2352550924002999" TargetMode="External"/><Relationship Id="rId19" Type="http://schemas.openxmlformats.org/officeDocument/2006/relationships/hyperlink" Target="https://www.sciencedirect.com/science/article/pii/S2352550924002999" TargetMode="External"/><Relationship Id="rId31" Type="http://schemas.openxmlformats.org/officeDocument/2006/relationships/hyperlink" Target="https://www.sciencedirect.com/science/article/pii/S2352550924002999" TargetMode="External"/><Relationship Id="rId4" Type="http://schemas.openxmlformats.org/officeDocument/2006/relationships/hyperlink" Target="https://doi.org/10.1016/j.envint.2004.03.005" TargetMode="External"/><Relationship Id="rId9" Type="http://schemas.openxmlformats.org/officeDocument/2006/relationships/hyperlink" Target="https://www.sciencedirect.com/science/article/pii/S2352550924002999" TargetMode="External"/><Relationship Id="rId14" Type="http://schemas.openxmlformats.org/officeDocument/2006/relationships/hyperlink" Target="https://www.sciencedirect.com/science/article/pii/S2352550924002999" TargetMode="External"/><Relationship Id="rId22" Type="http://schemas.openxmlformats.org/officeDocument/2006/relationships/hyperlink" Target="https://www.sciencedirect.com/science/article/pii/S2352550924002999" TargetMode="External"/><Relationship Id="rId27" Type="http://schemas.openxmlformats.org/officeDocument/2006/relationships/hyperlink" Target="https://www.sciencedirect.com/science/article/pii/S2352550924002999" TargetMode="External"/><Relationship Id="rId30" Type="http://schemas.openxmlformats.org/officeDocument/2006/relationships/hyperlink" Target="https://www.sciencedirect.com/science/article/pii/S2352550924002999" TargetMode="External"/><Relationship Id="rId35" Type="http://schemas.openxmlformats.org/officeDocument/2006/relationships/hyperlink" Target="https://www.sciencedirect.com/science/article/pii/S2352550924002999" TargetMode="External"/><Relationship Id="rId8" Type="http://schemas.openxmlformats.org/officeDocument/2006/relationships/hyperlink" Target="https://www.sciencedirect.com/science/article/pii/S2352550924002999" TargetMode="External"/><Relationship Id="rId3" Type="http://schemas.openxmlformats.org/officeDocument/2006/relationships/hyperlink" Target="https://doi.org/10.1016/j.envint.2004.03.00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energiaabierta.cl/visualizaciones/factor-de-emision-sic-sing/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AAD65C-F54B-4BDD-8460-0713E4142D85}">
  <sheetPr>
    <tabColor theme="9"/>
  </sheetPr>
  <dimension ref="A1:U137"/>
  <sheetViews>
    <sheetView topLeftCell="A96" zoomScale="58" zoomScaleNormal="100" workbookViewId="0">
      <selection activeCell="B117" sqref="B117:I120"/>
    </sheetView>
  </sheetViews>
  <sheetFormatPr baseColWidth="10" defaultRowHeight="14.4"/>
  <cols>
    <col min="2" max="2" width="47.109375" bestFit="1" customWidth="1"/>
    <col min="3" max="3" width="47.109375" customWidth="1"/>
    <col min="4" max="4" width="12.109375" bestFit="1" customWidth="1"/>
    <col min="5" max="5" width="17.33203125" bestFit="1" customWidth="1"/>
    <col min="6" max="6" width="14.5546875" bestFit="1" customWidth="1"/>
    <col min="7" max="7" width="31.21875" bestFit="1" customWidth="1"/>
    <col min="8" max="8" width="22.33203125" customWidth="1"/>
    <col min="13" max="13" width="26.77734375" bestFit="1" customWidth="1"/>
  </cols>
  <sheetData>
    <row r="1" spans="1:21">
      <c r="A1" s="10"/>
      <c r="B1" s="26"/>
      <c r="C1" s="26"/>
      <c r="D1" s="11"/>
      <c r="E1" s="11"/>
      <c r="F1" s="11"/>
      <c r="G1" s="11"/>
      <c r="H1" s="11"/>
      <c r="I1" s="11"/>
      <c r="J1" s="12"/>
      <c r="L1" s="26"/>
      <c r="M1" s="26"/>
    </row>
    <row r="2" spans="1:21">
      <c r="A2" s="13"/>
      <c r="B2" s="3" t="s">
        <v>257</v>
      </c>
      <c r="C2" s="3"/>
      <c r="J2" s="15"/>
      <c r="L2" s="3" t="s">
        <v>257</v>
      </c>
      <c r="M2" s="3"/>
    </row>
    <row r="3" spans="1:21" ht="15" thickBot="1">
      <c r="A3" s="13"/>
      <c r="J3" s="15"/>
      <c r="L3" s="1" t="s">
        <v>260</v>
      </c>
      <c r="U3" s="1" t="s">
        <v>261</v>
      </c>
    </row>
    <row r="4" spans="1:21" ht="15" thickBot="1">
      <c r="A4" s="13"/>
      <c r="B4" s="22" t="s">
        <v>232</v>
      </c>
      <c r="C4" s="23" t="s">
        <v>231</v>
      </c>
      <c r="D4" s="23" t="s">
        <v>30</v>
      </c>
      <c r="E4" s="23" t="s">
        <v>31</v>
      </c>
      <c r="F4" s="23" t="s">
        <v>32</v>
      </c>
      <c r="G4" s="23" t="s">
        <v>52</v>
      </c>
      <c r="H4" s="23" t="s">
        <v>255</v>
      </c>
      <c r="I4" s="24" t="s">
        <v>2</v>
      </c>
      <c r="J4" s="15"/>
    </row>
    <row r="5" spans="1:21">
      <c r="A5" s="13"/>
      <c r="B5" s="13" t="s">
        <v>245</v>
      </c>
      <c r="C5" t="s">
        <v>233</v>
      </c>
      <c r="D5">
        <v>33.5</v>
      </c>
      <c r="E5">
        <v>0.05</v>
      </c>
      <c r="F5">
        <v>0.24</v>
      </c>
      <c r="G5" s="27">
        <v>1.1120000000000001</v>
      </c>
      <c r="H5">
        <v>2019</v>
      </c>
      <c r="I5" s="20" t="s">
        <v>53</v>
      </c>
      <c r="J5" s="15" t="s">
        <v>55</v>
      </c>
    </row>
    <row r="6" spans="1:21">
      <c r="A6" s="13"/>
      <c r="B6" s="13" t="s">
        <v>245</v>
      </c>
      <c r="C6" t="s">
        <v>234</v>
      </c>
      <c r="D6">
        <v>33.5</v>
      </c>
      <c r="E6">
        <v>0.05</v>
      </c>
      <c r="F6">
        <v>0.24</v>
      </c>
      <c r="G6" s="27">
        <v>2.2490000000000001</v>
      </c>
      <c r="H6">
        <v>2019</v>
      </c>
      <c r="I6" s="20" t="s">
        <v>53</v>
      </c>
      <c r="J6" s="15">
        <v>2019</v>
      </c>
    </row>
    <row r="7" spans="1:21">
      <c r="A7" s="13"/>
      <c r="B7" s="13" t="s">
        <v>245</v>
      </c>
      <c r="C7" t="s">
        <v>235</v>
      </c>
      <c r="D7">
        <v>33.5</v>
      </c>
      <c r="E7">
        <v>0.05</v>
      </c>
      <c r="F7">
        <v>0.24</v>
      </c>
      <c r="G7" s="27">
        <v>2.1240000000000001</v>
      </c>
      <c r="H7">
        <v>2019</v>
      </c>
      <c r="I7" s="20" t="s">
        <v>53</v>
      </c>
      <c r="J7" s="15"/>
    </row>
    <row r="8" spans="1:21">
      <c r="A8" s="13"/>
      <c r="B8" s="13" t="s">
        <v>245</v>
      </c>
      <c r="C8" t="s">
        <v>242</v>
      </c>
      <c r="D8">
        <v>33.5</v>
      </c>
      <c r="E8">
        <v>0.05</v>
      </c>
      <c r="F8">
        <v>0.24</v>
      </c>
      <c r="G8" s="27">
        <v>3.6429999999999998</v>
      </c>
      <c r="H8">
        <v>2019</v>
      </c>
      <c r="I8" s="20" t="s">
        <v>53</v>
      </c>
      <c r="J8" s="15"/>
    </row>
    <row r="9" spans="1:21">
      <c r="A9" s="13"/>
      <c r="B9" s="13" t="s">
        <v>245</v>
      </c>
      <c r="C9" t="s">
        <v>236</v>
      </c>
      <c r="D9">
        <v>33.5</v>
      </c>
      <c r="E9">
        <v>0.05</v>
      </c>
      <c r="F9">
        <v>0.24</v>
      </c>
      <c r="G9" s="27">
        <v>2.85</v>
      </c>
      <c r="H9">
        <v>2011</v>
      </c>
      <c r="I9" s="20" t="s">
        <v>56</v>
      </c>
      <c r="J9" s="15"/>
    </row>
    <row r="10" spans="1:21">
      <c r="A10" s="13"/>
      <c r="B10" s="13" t="s">
        <v>245</v>
      </c>
      <c r="C10" t="s">
        <v>243</v>
      </c>
      <c r="D10">
        <v>33.5</v>
      </c>
      <c r="E10">
        <v>0.05</v>
      </c>
      <c r="F10">
        <v>0.24</v>
      </c>
      <c r="G10" s="27">
        <v>2.8359999999999999</v>
      </c>
      <c r="H10">
        <v>2019</v>
      </c>
      <c r="I10" s="20" t="s">
        <v>53</v>
      </c>
      <c r="J10" s="15"/>
    </row>
    <row r="11" spans="1:21" ht="15" thickBot="1">
      <c r="A11" s="13"/>
      <c r="B11" s="16" t="s">
        <v>245</v>
      </c>
      <c r="C11" s="17" t="s">
        <v>254</v>
      </c>
      <c r="D11" s="17">
        <v>33.5</v>
      </c>
      <c r="E11" s="17">
        <v>0.05</v>
      </c>
      <c r="F11" s="17">
        <v>0.24</v>
      </c>
      <c r="G11" s="25">
        <f>AVERAGE(G5:G10)</f>
        <v>2.4689999999999999</v>
      </c>
      <c r="H11" s="17" t="s">
        <v>256</v>
      </c>
      <c r="I11" s="21"/>
      <c r="J11" s="15"/>
    </row>
    <row r="12" spans="1:21">
      <c r="A12" s="13"/>
      <c r="B12" s="13" t="s">
        <v>246</v>
      </c>
      <c r="C12" t="s">
        <v>233</v>
      </c>
      <c r="D12">
        <v>27</v>
      </c>
      <c r="E12">
        <v>0.05</v>
      </c>
      <c r="F12">
        <v>0.24</v>
      </c>
      <c r="G12" s="27">
        <v>0.95099999999999996</v>
      </c>
      <c r="H12">
        <v>2019</v>
      </c>
      <c r="I12" s="20" t="s">
        <v>53</v>
      </c>
      <c r="J12" s="15"/>
    </row>
    <row r="13" spans="1:21">
      <c r="A13" s="13"/>
      <c r="B13" s="13" t="s">
        <v>246</v>
      </c>
      <c r="C13" t="s">
        <v>234</v>
      </c>
      <c r="D13">
        <v>27</v>
      </c>
      <c r="E13">
        <v>0.05</v>
      </c>
      <c r="F13">
        <v>0.24</v>
      </c>
      <c r="G13" s="27">
        <v>1.87</v>
      </c>
      <c r="H13">
        <v>2019</v>
      </c>
      <c r="I13" s="20" t="s">
        <v>53</v>
      </c>
      <c r="J13" s="15"/>
    </row>
    <row r="14" spans="1:21">
      <c r="A14" s="13"/>
      <c r="B14" s="13" t="s">
        <v>246</v>
      </c>
      <c r="C14" t="s">
        <v>235</v>
      </c>
      <c r="D14">
        <v>27</v>
      </c>
      <c r="E14">
        <v>0.05</v>
      </c>
      <c r="F14">
        <v>0.24</v>
      </c>
      <c r="G14" s="27">
        <v>1.7789999999999999</v>
      </c>
      <c r="H14">
        <v>2019</v>
      </c>
      <c r="I14" s="20" t="s">
        <v>53</v>
      </c>
      <c r="J14" s="15"/>
    </row>
    <row r="15" spans="1:21">
      <c r="A15" s="13"/>
      <c r="B15" s="13" t="s">
        <v>246</v>
      </c>
      <c r="C15" t="s">
        <v>242</v>
      </c>
      <c r="D15">
        <v>27</v>
      </c>
      <c r="E15">
        <v>0.05</v>
      </c>
      <c r="F15">
        <v>0.24</v>
      </c>
      <c r="G15" s="27">
        <v>3.0230000000000001</v>
      </c>
      <c r="H15">
        <v>2019</v>
      </c>
      <c r="I15" s="20" t="s">
        <v>53</v>
      </c>
      <c r="J15" s="15"/>
    </row>
    <row r="16" spans="1:21">
      <c r="A16" s="13"/>
      <c r="B16" s="13" t="s">
        <v>246</v>
      </c>
      <c r="C16" t="s">
        <v>236</v>
      </c>
      <c r="D16">
        <v>27</v>
      </c>
      <c r="E16">
        <v>0.05</v>
      </c>
      <c r="F16">
        <v>0.24</v>
      </c>
      <c r="G16" s="27">
        <v>2.35</v>
      </c>
      <c r="H16">
        <v>2011</v>
      </c>
      <c r="I16" s="20" t="s">
        <v>56</v>
      </c>
      <c r="J16" s="15"/>
    </row>
    <row r="17" spans="1:10">
      <c r="A17" s="13"/>
      <c r="B17" s="13" t="s">
        <v>246</v>
      </c>
      <c r="C17" t="s">
        <v>243</v>
      </c>
      <c r="D17">
        <v>27</v>
      </c>
      <c r="E17">
        <v>0.05</v>
      </c>
      <c r="F17">
        <v>0.24</v>
      </c>
      <c r="G17" s="27">
        <v>2.3580000000000001</v>
      </c>
      <c r="H17">
        <v>2019</v>
      </c>
      <c r="I17" s="20" t="s">
        <v>53</v>
      </c>
      <c r="J17" s="15"/>
    </row>
    <row r="18" spans="1:10" ht="15" thickBot="1">
      <c r="A18" s="13"/>
      <c r="B18" s="16" t="s">
        <v>246</v>
      </c>
      <c r="C18" s="17" t="s">
        <v>254</v>
      </c>
      <c r="D18" s="17">
        <v>27</v>
      </c>
      <c r="E18" s="17">
        <v>0.05</v>
      </c>
      <c r="F18" s="17">
        <v>0.24</v>
      </c>
      <c r="G18" s="25">
        <f>AVERAGE(G12:G17)</f>
        <v>2.0551666666666666</v>
      </c>
      <c r="H18" s="17" t="s">
        <v>256</v>
      </c>
      <c r="I18" s="21"/>
      <c r="J18" s="15"/>
    </row>
    <row r="19" spans="1:10">
      <c r="A19" s="13"/>
      <c r="B19" s="13" t="s">
        <v>247</v>
      </c>
      <c r="C19" t="s">
        <v>233</v>
      </c>
      <c r="D19">
        <v>46</v>
      </c>
      <c r="E19">
        <v>0.15</v>
      </c>
      <c r="F19">
        <v>0.24</v>
      </c>
      <c r="G19" s="27">
        <v>1.611</v>
      </c>
      <c r="H19">
        <v>2019</v>
      </c>
      <c r="I19" s="20" t="s">
        <v>53</v>
      </c>
      <c r="J19" s="15" t="s">
        <v>54</v>
      </c>
    </row>
    <row r="20" spans="1:10">
      <c r="A20" s="13"/>
      <c r="B20" s="13" t="s">
        <v>247</v>
      </c>
      <c r="C20" t="s">
        <v>234</v>
      </c>
      <c r="D20">
        <v>46</v>
      </c>
      <c r="E20">
        <v>0.15</v>
      </c>
      <c r="F20">
        <v>0.24</v>
      </c>
      <c r="G20" s="27">
        <v>1.7390000000000001</v>
      </c>
      <c r="H20">
        <v>2019</v>
      </c>
      <c r="I20" s="20" t="s">
        <v>53</v>
      </c>
      <c r="J20" s="15" t="s">
        <v>54</v>
      </c>
    </row>
    <row r="21" spans="1:10">
      <c r="A21" s="13"/>
      <c r="B21" s="13" t="s">
        <v>247</v>
      </c>
      <c r="C21" t="s">
        <v>235</v>
      </c>
      <c r="D21">
        <v>46</v>
      </c>
      <c r="E21">
        <v>0.15</v>
      </c>
      <c r="F21">
        <v>0.24</v>
      </c>
      <c r="G21" s="27">
        <v>1.746</v>
      </c>
      <c r="H21">
        <v>2019</v>
      </c>
      <c r="I21" s="20" t="s">
        <v>53</v>
      </c>
      <c r="J21" s="15" t="s">
        <v>54</v>
      </c>
    </row>
    <row r="22" spans="1:10">
      <c r="A22" s="13"/>
      <c r="B22" s="13" t="s">
        <v>247</v>
      </c>
      <c r="C22" t="s">
        <v>242</v>
      </c>
      <c r="D22">
        <v>46</v>
      </c>
      <c r="E22">
        <v>0.15</v>
      </c>
      <c r="F22">
        <v>0.24</v>
      </c>
      <c r="G22" s="27">
        <v>3.0019999999999998</v>
      </c>
      <c r="H22">
        <v>2019</v>
      </c>
      <c r="I22" s="20" t="s">
        <v>53</v>
      </c>
      <c r="J22" s="15" t="s">
        <v>54</v>
      </c>
    </row>
    <row r="23" spans="1:10">
      <c r="A23" s="13"/>
      <c r="B23" s="13" t="s">
        <v>247</v>
      </c>
      <c r="C23" t="s">
        <v>236</v>
      </c>
      <c r="D23">
        <v>46</v>
      </c>
      <c r="E23">
        <v>0.15</v>
      </c>
      <c r="F23">
        <v>0.24</v>
      </c>
      <c r="G23" s="27">
        <v>1.18</v>
      </c>
      <c r="H23">
        <v>2011</v>
      </c>
      <c r="I23" s="20" t="s">
        <v>56</v>
      </c>
      <c r="J23" s="15"/>
    </row>
    <row r="24" spans="1:10">
      <c r="A24" s="13"/>
      <c r="B24" s="13" t="s">
        <v>247</v>
      </c>
      <c r="C24" t="s">
        <v>243</v>
      </c>
      <c r="D24">
        <v>46</v>
      </c>
      <c r="E24">
        <v>0.15</v>
      </c>
      <c r="F24">
        <v>0.24</v>
      </c>
      <c r="G24" s="27">
        <v>1.905</v>
      </c>
      <c r="H24">
        <v>2019</v>
      </c>
      <c r="I24" s="20" t="s">
        <v>53</v>
      </c>
      <c r="J24" s="15" t="s">
        <v>54</v>
      </c>
    </row>
    <row r="25" spans="1:10" ht="15" thickBot="1">
      <c r="A25" s="13"/>
      <c r="B25" s="16" t="s">
        <v>247</v>
      </c>
      <c r="C25" s="17" t="s">
        <v>254</v>
      </c>
      <c r="D25" s="17">
        <v>46</v>
      </c>
      <c r="E25" s="17">
        <v>0.15</v>
      </c>
      <c r="F25" s="17">
        <v>0.24</v>
      </c>
      <c r="G25" s="25">
        <f>AVERAGE(G19:G24)</f>
        <v>1.863833333333333</v>
      </c>
      <c r="H25" s="17" t="s">
        <v>256</v>
      </c>
      <c r="I25" s="21"/>
      <c r="J25" s="15"/>
    </row>
    <row r="26" spans="1:10">
      <c r="A26" s="13"/>
      <c r="B26" s="13" t="s">
        <v>248</v>
      </c>
      <c r="C26" t="s">
        <v>233</v>
      </c>
      <c r="D26">
        <v>30</v>
      </c>
      <c r="E26">
        <v>0.1</v>
      </c>
      <c r="F26">
        <v>0.24</v>
      </c>
      <c r="G26" s="27">
        <v>1.0209999999999999</v>
      </c>
      <c r="H26">
        <v>2019</v>
      </c>
      <c r="I26" s="20" t="s">
        <v>53</v>
      </c>
      <c r="J26" s="15" t="s">
        <v>54</v>
      </c>
    </row>
    <row r="27" spans="1:10">
      <c r="A27" s="13"/>
      <c r="B27" s="13" t="s">
        <v>248</v>
      </c>
      <c r="C27" t="s">
        <v>234</v>
      </c>
      <c r="D27">
        <v>30</v>
      </c>
      <c r="E27">
        <v>0.1</v>
      </c>
      <c r="F27">
        <v>0.24</v>
      </c>
      <c r="G27" s="27">
        <v>1.571</v>
      </c>
      <c r="H27">
        <v>2019</v>
      </c>
      <c r="I27" s="20" t="s">
        <v>53</v>
      </c>
      <c r="J27" s="15" t="s">
        <v>54</v>
      </c>
    </row>
    <row r="28" spans="1:10">
      <c r="A28" s="13"/>
      <c r="B28" s="13" t="s">
        <v>248</v>
      </c>
      <c r="C28" t="s">
        <v>235</v>
      </c>
      <c r="D28">
        <v>30</v>
      </c>
      <c r="E28">
        <v>0.1</v>
      </c>
      <c r="F28">
        <v>0.24</v>
      </c>
      <c r="G28" s="27">
        <v>1.526</v>
      </c>
      <c r="H28">
        <v>2019</v>
      </c>
      <c r="I28" s="20" t="s">
        <v>53</v>
      </c>
      <c r="J28" s="15" t="s">
        <v>54</v>
      </c>
    </row>
    <row r="29" spans="1:10">
      <c r="A29" s="13"/>
      <c r="B29" s="13" t="s">
        <v>248</v>
      </c>
      <c r="C29" t="s">
        <v>242</v>
      </c>
      <c r="D29">
        <v>30</v>
      </c>
      <c r="E29">
        <v>0.1</v>
      </c>
      <c r="F29">
        <v>0.24</v>
      </c>
      <c r="G29" s="27">
        <v>2.6150000000000002</v>
      </c>
      <c r="H29">
        <v>2019</v>
      </c>
      <c r="I29" s="20" t="s">
        <v>53</v>
      </c>
      <c r="J29" s="15" t="s">
        <v>54</v>
      </c>
    </row>
    <row r="30" spans="1:10">
      <c r="A30" s="13"/>
      <c r="B30" s="13" t="s">
        <v>248</v>
      </c>
      <c r="C30" t="s">
        <v>236</v>
      </c>
      <c r="D30">
        <v>30</v>
      </c>
      <c r="E30">
        <v>0.1</v>
      </c>
      <c r="F30">
        <v>0.24</v>
      </c>
      <c r="G30" s="27">
        <v>1.65</v>
      </c>
      <c r="H30">
        <v>2011</v>
      </c>
      <c r="I30" s="20" t="s">
        <v>56</v>
      </c>
      <c r="J30" s="15"/>
    </row>
    <row r="31" spans="1:10">
      <c r="A31" s="13"/>
      <c r="B31" s="13" t="s">
        <v>248</v>
      </c>
      <c r="C31" t="s">
        <v>243</v>
      </c>
      <c r="D31">
        <v>30</v>
      </c>
      <c r="E31">
        <v>0.1</v>
      </c>
      <c r="F31">
        <v>0.24</v>
      </c>
      <c r="G31" s="27">
        <v>1.8959999999999999</v>
      </c>
      <c r="H31">
        <v>2019</v>
      </c>
      <c r="I31" s="20" t="s">
        <v>53</v>
      </c>
      <c r="J31" s="15" t="s">
        <v>54</v>
      </c>
    </row>
    <row r="32" spans="1:10" ht="15" thickBot="1">
      <c r="A32" s="13"/>
      <c r="B32" s="16" t="s">
        <v>248</v>
      </c>
      <c r="C32" s="17" t="s">
        <v>254</v>
      </c>
      <c r="D32" s="17">
        <v>30</v>
      </c>
      <c r="E32" s="17">
        <v>0.1</v>
      </c>
      <c r="F32" s="17">
        <v>0.24</v>
      </c>
      <c r="G32" s="25">
        <f>AVERAGE(G26:G31)</f>
        <v>1.7131666666666667</v>
      </c>
      <c r="H32" s="17" t="s">
        <v>256</v>
      </c>
      <c r="I32" s="21"/>
      <c r="J32" s="15"/>
    </row>
    <row r="33" spans="1:10">
      <c r="A33" s="13"/>
      <c r="B33" s="13" t="s">
        <v>249</v>
      </c>
      <c r="C33" t="s">
        <v>238</v>
      </c>
      <c r="D33">
        <v>26</v>
      </c>
      <c r="E33">
        <v>0.05</v>
      </c>
      <c r="F33">
        <v>0.24</v>
      </c>
      <c r="G33" s="27">
        <v>0.82</v>
      </c>
      <c r="H33">
        <v>2011</v>
      </c>
      <c r="I33" s="20" t="s">
        <v>56</v>
      </c>
      <c r="J33" s="15"/>
    </row>
    <row r="34" spans="1:10">
      <c r="A34" s="13"/>
      <c r="B34" s="13" t="s">
        <v>249</v>
      </c>
      <c r="C34" t="s">
        <v>239</v>
      </c>
      <c r="D34">
        <v>26</v>
      </c>
      <c r="E34">
        <v>0.05</v>
      </c>
      <c r="F34">
        <v>0.24</v>
      </c>
      <c r="G34" s="27">
        <v>1.58</v>
      </c>
      <c r="H34">
        <v>2011</v>
      </c>
      <c r="I34" s="20" t="s">
        <v>56</v>
      </c>
      <c r="J34" s="15"/>
    </row>
    <row r="35" spans="1:10">
      <c r="A35" s="13"/>
      <c r="B35" s="13" t="s">
        <v>249</v>
      </c>
      <c r="C35" t="s">
        <v>244</v>
      </c>
      <c r="D35">
        <v>26</v>
      </c>
      <c r="E35">
        <v>0.05</v>
      </c>
      <c r="F35">
        <v>0.24</v>
      </c>
      <c r="G35" s="27">
        <v>1.44</v>
      </c>
      <c r="H35">
        <v>2011</v>
      </c>
      <c r="I35" s="20" t="s">
        <v>56</v>
      </c>
      <c r="J35" s="15"/>
    </row>
    <row r="36" spans="1:10">
      <c r="A36" s="13"/>
      <c r="B36" s="13" t="s">
        <v>249</v>
      </c>
      <c r="C36" t="s">
        <v>240</v>
      </c>
      <c r="D36">
        <v>26</v>
      </c>
      <c r="E36">
        <v>0.05</v>
      </c>
      <c r="F36">
        <v>0.24</v>
      </c>
      <c r="G36" s="27">
        <v>2.2200000000000002</v>
      </c>
      <c r="H36">
        <v>2011</v>
      </c>
      <c r="I36" s="20" t="s">
        <v>56</v>
      </c>
      <c r="J36" s="15"/>
    </row>
    <row r="37" spans="1:10" ht="15" thickBot="1">
      <c r="A37" s="13"/>
      <c r="B37" s="16" t="s">
        <v>249</v>
      </c>
      <c r="C37" s="17" t="s">
        <v>254</v>
      </c>
      <c r="D37" s="17">
        <v>26</v>
      </c>
      <c r="E37" s="17">
        <v>0.05</v>
      </c>
      <c r="F37" s="17">
        <v>0.24</v>
      </c>
      <c r="G37" s="25">
        <f>AVERAGE(G33:G36)</f>
        <v>1.5150000000000001</v>
      </c>
      <c r="H37" s="17" t="s">
        <v>256</v>
      </c>
      <c r="I37" s="21"/>
      <c r="J37" s="15"/>
    </row>
    <row r="38" spans="1:10">
      <c r="A38" s="13"/>
      <c r="B38" s="13" t="s">
        <v>250</v>
      </c>
      <c r="C38" t="s">
        <v>238</v>
      </c>
      <c r="D38">
        <v>15.5</v>
      </c>
      <c r="E38">
        <v>0.01</v>
      </c>
      <c r="F38">
        <v>0.24</v>
      </c>
      <c r="G38" s="27">
        <v>0.67</v>
      </c>
      <c r="H38">
        <v>2011</v>
      </c>
      <c r="I38" s="20" t="s">
        <v>56</v>
      </c>
      <c r="J38" s="15"/>
    </row>
    <row r="39" spans="1:10">
      <c r="A39" s="13"/>
      <c r="B39" s="13" t="s">
        <v>250</v>
      </c>
      <c r="C39" t="s">
        <v>239</v>
      </c>
      <c r="D39">
        <v>15.5</v>
      </c>
      <c r="E39">
        <v>0.01</v>
      </c>
      <c r="F39">
        <v>0.24</v>
      </c>
      <c r="G39" s="27">
        <v>2.0299999999999998</v>
      </c>
      <c r="H39">
        <v>2011</v>
      </c>
      <c r="I39" s="20" t="s">
        <v>56</v>
      </c>
      <c r="J39" s="15"/>
    </row>
    <row r="40" spans="1:10">
      <c r="A40" s="13"/>
      <c r="B40" s="13" t="s">
        <v>250</v>
      </c>
      <c r="C40" t="s">
        <v>244</v>
      </c>
      <c r="D40">
        <v>15.5</v>
      </c>
      <c r="E40">
        <v>0.01</v>
      </c>
      <c r="F40">
        <v>0.24</v>
      </c>
      <c r="G40" s="27">
        <v>1.76</v>
      </c>
      <c r="H40">
        <v>2011</v>
      </c>
      <c r="I40" s="20" t="s">
        <v>56</v>
      </c>
      <c r="J40" s="15"/>
    </row>
    <row r="41" spans="1:10">
      <c r="A41" s="13"/>
      <c r="B41" s="13" t="s">
        <v>250</v>
      </c>
      <c r="C41" t="s">
        <v>240</v>
      </c>
      <c r="D41">
        <v>15.5</v>
      </c>
      <c r="E41">
        <v>0.01</v>
      </c>
      <c r="F41">
        <v>0.24</v>
      </c>
      <c r="G41" s="27">
        <v>2.2000000000000002</v>
      </c>
      <c r="H41">
        <v>2011</v>
      </c>
      <c r="I41" s="20" t="s">
        <v>56</v>
      </c>
      <c r="J41" s="15"/>
    </row>
    <row r="42" spans="1:10" ht="15" thickBot="1">
      <c r="A42" s="13"/>
      <c r="B42" s="16" t="s">
        <v>250</v>
      </c>
      <c r="C42" s="17" t="s">
        <v>254</v>
      </c>
      <c r="D42" s="17">
        <v>15.5</v>
      </c>
      <c r="E42" s="17">
        <v>0.01</v>
      </c>
      <c r="F42" s="17">
        <v>0.24</v>
      </c>
      <c r="G42" s="25">
        <f>AVERAGE(G38:G41)</f>
        <v>1.665</v>
      </c>
      <c r="H42" s="17" t="s">
        <v>256</v>
      </c>
      <c r="I42" s="21"/>
      <c r="J42" s="15"/>
    </row>
    <row r="43" spans="1:10">
      <c r="A43" s="13"/>
      <c r="B43" s="13" t="s">
        <v>251</v>
      </c>
      <c r="C43" t="s">
        <v>241</v>
      </c>
      <c r="D43">
        <v>21</v>
      </c>
      <c r="E43">
        <v>0.08</v>
      </c>
      <c r="F43">
        <v>0.24</v>
      </c>
      <c r="G43" s="27">
        <v>0.56999999999999995</v>
      </c>
      <c r="H43">
        <v>2011</v>
      </c>
      <c r="I43" s="20" t="s">
        <v>56</v>
      </c>
      <c r="J43" s="15"/>
    </row>
    <row r="44" spans="1:10">
      <c r="A44" s="13"/>
      <c r="B44" s="13" t="s">
        <v>251</v>
      </c>
      <c r="C44" t="s">
        <v>236</v>
      </c>
      <c r="D44">
        <v>21</v>
      </c>
      <c r="E44">
        <v>0.08</v>
      </c>
      <c r="F44">
        <v>0.24</v>
      </c>
      <c r="G44" s="27">
        <v>0.71</v>
      </c>
      <c r="H44">
        <v>2011</v>
      </c>
      <c r="I44" s="20" t="s">
        <v>56</v>
      </c>
      <c r="J44" s="15"/>
    </row>
    <row r="45" spans="1:10">
      <c r="A45" s="13"/>
      <c r="B45" s="13" t="s">
        <v>251</v>
      </c>
      <c r="C45" t="s">
        <v>244</v>
      </c>
      <c r="D45">
        <v>21</v>
      </c>
      <c r="E45">
        <v>0.08</v>
      </c>
      <c r="F45">
        <v>0.24</v>
      </c>
      <c r="G45" s="27">
        <v>0.69</v>
      </c>
      <c r="H45">
        <v>2011</v>
      </c>
      <c r="I45" s="20" t="s">
        <v>56</v>
      </c>
      <c r="J45" s="15"/>
    </row>
    <row r="46" spans="1:10">
      <c r="A46" s="13"/>
      <c r="B46" s="13" t="s">
        <v>251</v>
      </c>
      <c r="C46" t="s">
        <v>237</v>
      </c>
      <c r="D46">
        <v>21</v>
      </c>
      <c r="E46">
        <v>0.08</v>
      </c>
      <c r="F46">
        <v>0.24</v>
      </c>
      <c r="G46" s="27">
        <v>1.36</v>
      </c>
      <c r="H46">
        <v>2011</v>
      </c>
      <c r="I46" s="20" t="s">
        <v>56</v>
      </c>
      <c r="J46" s="15"/>
    </row>
    <row r="47" spans="1:10" ht="15" thickBot="1">
      <c r="A47" s="13"/>
      <c r="B47" s="16" t="s">
        <v>251</v>
      </c>
      <c r="C47" s="17" t="s">
        <v>254</v>
      </c>
      <c r="D47" s="17">
        <v>21</v>
      </c>
      <c r="E47" s="17">
        <v>0.08</v>
      </c>
      <c r="F47" s="17">
        <v>0.24</v>
      </c>
      <c r="G47" s="25">
        <f>AVERAGE(G43:G46)</f>
        <v>0.83250000000000002</v>
      </c>
      <c r="H47" s="17" t="s">
        <v>256</v>
      </c>
      <c r="I47" s="21"/>
      <c r="J47" s="15"/>
    </row>
    <row r="48" spans="1:10">
      <c r="A48" s="13"/>
      <c r="B48" s="13" t="s">
        <v>252</v>
      </c>
      <c r="C48" t="s">
        <v>241</v>
      </c>
      <c r="D48">
        <v>18</v>
      </c>
      <c r="E48">
        <v>0.08</v>
      </c>
      <c r="F48">
        <v>0.24</v>
      </c>
      <c r="G48" s="27">
        <v>0.64</v>
      </c>
      <c r="H48">
        <v>2011</v>
      </c>
      <c r="I48" s="20" t="s">
        <v>56</v>
      </c>
      <c r="J48" s="15"/>
    </row>
    <row r="49" spans="1:10">
      <c r="A49" s="13"/>
      <c r="B49" s="13" t="s">
        <v>252</v>
      </c>
      <c r="C49" t="s">
        <v>236</v>
      </c>
      <c r="D49">
        <v>18</v>
      </c>
      <c r="E49">
        <v>0.08</v>
      </c>
      <c r="F49">
        <v>0.24</v>
      </c>
      <c r="G49" s="27">
        <v>0.81</v>
      </c>
      <c r="H49">
        <v>2011</v>
      </c>
      <c r="I49" s="20" t="s">
        <v>56</v>
      </c>
      <c r="J49" s="15"/>
    </row>
    <row r="50" spans="1:10">
      <c r="A50" s="13"/>
      <c r="B50" s="13" t="s">
        <v>252</v>
      </c>
      <c r="C50" t="s">
        <v>244</v>
      </c>
      <c r="D50">
        <v>18</v>
      </c>
      <c r="E50">
        <v>0.08</v>
      </c>
      <c r="F50">
        <v>0.24</v>
      </c>
      <c r="G50" s="27">
        <v>0.73</v>
      </c>
      <c r="H50">
        <v>2011</v>
      </c>
      <c r="I50" s="20" t="s">
        <v>56</v>
      </c>
      <c r="J50" s="15"/>
    </row>
    <row r="51" spans="1:10">
      <c r="A51" s="13"/>
      <c r="B51" s="13" t="s">
        <v>252</v>
      </c>
      <c r="C51" t="s">
        <v>237</v>
      </c>
      <c r="D51">
        <v>18</v>
      </c>
      <c r="E51">
        <v>0.08</v>
      </c>
      <c r="F51">
        <v>0.24</v>
      </c>
      <c r="G51" s="27">
        <v>1.33</v>
      </c>
      <c r="H51">
        <v>2011</v>
      </c>
      <c r="I51" s="20" t="s">
        <v>56</v>
      </c>
      <c r="J51" s="15"/>
    </row>
    <row r="52" spans="1:10" ht="15" thickBot="1">
      <c r="A52" s="13"/>
      <c r="B52" s="16" t="s">
        <v>252</v>
      </c>
      <c r="C52" s="17" t="s">
        <v>254</v>
      </c>
      <c r="D52" s="17">
        <v>18</v>
      </c>
      <c r="E52" s="17">
        <v>0.08</v>
      </c>
      <c r="F52" s="17">
        <v>0.24</v>
      </c>
      <c r="G52" s="25">
        <f>AVERAGE(G48:G51)</f>
        <v>0.87750000000000006</v>
      </c>
      <c r="H52" s="17" t="s">
        <v>256</v>
      </c>
      <c r="I52" s="21"/>
      <c r="J52" s="15"/>
    </row>
    <row r="53" spans="1:10">
      <c r="A53" s="13"/>
      <c r="B53" s="13" t="s">
        <v>253</v>
      </c>
      <c r="C53" t="s">
        <v>241</v>
      </c>
      <c r="D53">
        <v>15</v>
      </c>
      <c r="E53">
        <v>0.11</v>
      </c>
      <c r="F53">
        <v>0.24</v>
      </c>
      <c r="G53" s="27">
        <v>0.73</v>
      </c>
      <c r="H53">
        <v>2011</v>
      </c>
      <c r="I53" s="20" t="s">
        <v>56</v>
      </c>
      <c r="J53" s="15"/>
    </row>
    <row r="54" spans="1:10">
      <c r="A54" s="13"/>
      <c r="B54" s="13" t="s">
        <v>253</v>
      </c>
      <c r="C54" t="s">
        <v>236</v>
      </c>
      <c r="D54">
        <v>15</v>
      </c>
      <c r="E54">
        <v>0.11</v>
      </c>
      <c r="F54">
        <v>0.24</v>
      </c>
      <c r="G54" s="27">
        <v>1.4</v>
      </c>
      <c r="H54">
        <v>2011</v>
      </c>
      <c r="I54" s="20" t="s">
        <v>56</v>
      </c>
      <c r="J54" s="15"/>
    </row>
    <row r="55" spans="1:10">
      <c r="A55" s="13"/>
      <c r="B55" s="13" t="s">
        <v>253</v>
      </c>
      <c r="C55" t="s">
        <v>244</v>
      </c>
      <c r="D55">
        <v>15</v>
      </c>
      <c r="E55">
        <v>0.11</v>
      </c>
      <c r="F55">
        <v>0.24</v>
      </c>
      <c r="G55" s="27">
        <v>1.27</v>
      </c>
      <c r="H55">
        <v>2011</v>
      </c>
      <c r="I55" s="20" t="s">
        <v>56</v>
      </c>
      <c r="J55" s="15"/>
    </row>
    <row r="56" spans="1:10">
      <c r="A56" s="13"/>
      <c r="B56" s="13" t="s">
        <v>253</v>
      </c>
      <c r="C56" t="s">
        <v>237</v>
      </c>
      <c r="D56">
        <v>15</v>
      </c>
      <c r="E56">
        <v>0.11</v>
      </c>
      <c r="F56">
        <v>0.24</v>
      </c>
      <c r="G56" s="27">
        <v>1.73</v>
      </c>
      <c r="H56">
        <v>2011</v>
      </c>
      <c r="I56" s="20" t="s">
        <v>56</v>
      </c>
      <c r="J56" s="15"/>
    </row>
    <row r="57" spans="1:10" ht="15" thickBot="1">
      <c r="A57" s="13"/>
      <c r="B57" s="16" t="s">
        <v>253</v>
      </c>
      <c r="C57" s="17" t="s">
        <v>254</v>
      </c>
      <c r="D57" s="17">
        <v>15</v>
      </c>
      <c r="E57" s="17">
        <v>0.11</v>
      </c>
      <c r="F57" s="17">
        <v>0.24</v>
      </c>
      <c r="G57" s="25">
        <f>AVERAGE(G53:G56)</f>
        <v>1.2825</v>
      </c>
      <c r="H57" s="17" t="s">
        <v>256</v>
      </c>
      <c r="I57" s="21"/>
      <c r="J57" s="15"/>
    </row>
    <row r="58" spans="1:10">
      <c r="A58" s="13"/>
      <c r="I58" s="14"/>
      <c r="J58" s="15"/>
    </row>
    <row r="59" spans="1:10">
      <c r="A59" s="13"/>
      <c r="I59" s="14"/>
      <c r="J59" s="15"/>
    </row>
    <row r="60" spans="1:10">
      <c r="A60" s="13"/>
      <c r="I60" s="14"/>
      <c r="J60" s="15"/>
    </row>
    <row r="61" spans="1:10">
      <c r="A61" s="13"/>
      <c r="J61" s="15"/>
    </row>
    <row r="62" spans="1:10">
      <c r="A62" s="13"/>
      <c r="J62" s="15"/>
    </row>
    <row r="63" spans="1:10">
      <c r="A63" s="13"/>
      <c r="J63" s="15"/>
    </row>
    <row r="64" spans="1:10">
      <c r="A64" s="13"/>
      <c r="B64" t="s">
        <v>258</v>
      </c>
      <c r="J64" s="15"/>
    </row>
    <row r="65" spans="1:10">
      <c r="A65" s="13"/>
      <c r="B65" s="14" t="s">
        <v>224</v>
      </c>
      <c r="J65" s="15"/>
    </row>
    <row r="66" spans="1:10">
      <c r="A66" s="13"/>
      <c r="B66" t="s">
        <v>225</v>
      </c>
      <c r="C66" s="14"/>
      <c r="J66" s="15"/>
    </row>
    <row r="67" spans="1:10">
      <c r="A67" s="13"/>
      <c r="J67" s="15"/>
    </row>
    <row r="68" spans="1:10">
      <c r="A68" s="13"/>
      <c r="B68" t="s">
        <v>259</v>
      </c>
      <c r="J68" s="15"/>
    </row>
    <row r="69" spans="1:10">
      <c r="A69" s="13"/>
      <c r="B69" s="14" t="s">
        <v>226</v>
      </c>
      <c r="J69" s="15"/>
    </row>
    <row r="70" spans="1:10">
      <c r="A70" s="13"/>
      <c r="J70" s="15"/>
    </row>
    <row r="71" spans="1:10">
      <c r="A71" s="13"/>
      <c r="J71" s="15"/>
    </row>
    <row r="72" spans="1:10">
      <c r="A72" s="13"/>
      <c r="J72" s="15"/>
    </row>
    <row r="73" spans="1:10">
      <c r="A73" s="13"/>
      <c r="J73" s="15"/>
    </row>
    <row r="74" spans="1:10">
      <c r="A74" s="13"/>
      <c r="J74" s="15"/>
    </row>
    <row r="75" spans="1:10">
      <c r="A75" s="13"/>
      <c r="J75" s="15"/>
    </row>
    <row r="76" spans="1:10">
      <c r="A76" s="13"/>
      <c r="J76" s="15"/>
    </row>
    <row r="77" spans="1:10">
      <c r="A77" s="13"/>
      <c r="J77" s="15"/>
    </row>
    <row r="78" spans="1:10">
      <c r="A78" s="13"/>
      <c r="J78" s="15"/>
    </row>
    <row r="79" spans="1:10">
      <c r="A79" s="13"/>
      <c r="J79" s="15"/>
    </row>
    <row r="80" spans="1:10">
      <c r="A80" s="13"/>
      <c r="J80" s="15"/>
    </row>
    <row r="81" spans="1:10">
      <c r="A81" s="13"/>
      <c r="J81" s="15"/>
    </row>
    <row r="82" spans="1:10">
      <c r="A82" s="13"/>
      <c r="J82" s="15"/>
    </row>
    <row r="83" spans="1:10">
      <c r="A83" s="13"/>
      <c r="J83" s="15"/>
    </row>
    <row r="84" spans="1:10">
      <c r="A84" s="13"/>
      <c r="J84" s="15"/>
    </row>
    <row r="85" spans="1:10">
      <c r="A85" s="13"/>
      <c r="J85" s="15"/>
    </row>
    <row r="86" spans="1:10">
      <c r="A86" s="13"/>
      <c r="J86" s="15"/>
    </row>
    <row r="87" spans="1:10">
      <c r="A87" s="13"/>
      <c r="J87" s="15"/>
    </row>
    <row r="88" spans="1:10">
      <c r="A88" s="13"/>
      <c r="J88" s="15"/>
    </row>
    <row r="89" spans="1:10">
      <c r="A89" s="13"/>
      <c r="J89" s="15"/>
    </row>
    <row r="90" spans="1:10">
      <c r="A90" s="13"/>
      <c r="J90" s="15"/>
    </row>
    <row r="91" spans="1:10">
      <c r="A91" s="13"/>
      <c r="J91" s="15"/>
    </row>
    <row r="92" spans="1:10">
      <c r="A92" s="13"/>
      <c r="J92" s="15"/>
    </row>
    <row r="93" spans="1:10">
      <c r="A93" s="13"/>
      <c r="J93" s="15"/>
    </row>
    <row r="94" spans="1:10">
      <c r="A94" s="13"/>
      <c r="J94" s="15"/>
    </row>
    <row r="95" spans="1:10">
      <c r="A95" s="13"/>
      <c r="J95" s="15"/>
    </row>
    <row r="96" spans="1:10">
      <c r="A96" s="13"/>
      <c r="J96" s="15"/>
    </row>
    <row r="97" spans="1:10">
      <c r="A97" s="13"/>
      <c r="J97" s="15"/>
    </row>
    <row r="98" spans="1:10">
      <c r="A98" s="13"/>
      <c r="J98" s="15"/>
    </row>
    <row r="99" spans="1:10">
      <c r="A99" s="13"/>
      <c r="J99" s="15"/>
    </row>
    <row r="100" spans="1:10">
      <c r="A100" s="13"/>
      <c r="J100" s="15"/>
    </row>
    <row r="101" spans="1:10">
      <c r="A101" s="13"/>
      <c r="J101" s="15"/>
    </row>
    <row r="102" spans="1:10">
      <c r="A102" s="13"/>
      <c r="J102" s="15"/>
    </row>
    <row r="103" spans="1:10">
      <c r="A103" s="13"/>
      <c r="J103" s="15"/>
    </row>
    <row r="104" spans="1:10">
      <c r="A104" s="13"/>
      <c r="J104" s="15"/>
    </row>
    <row r="105" spans="1:10">
      <c r="A105" s="13"/>
      <c r="J105" s="15"/>
    </row>
    <row r="106" spans="1:10" ht="15" thickBot="1">
      <c r="A106" s="16"/>
      <c r="B106" s="17"/>
      <c r="C106" s="17"/>
      <c r="D106" s="17"/>
      <c r="E106" s="17"/>
      <c r="F106" s="17"/>
      <c r="G106" s="17"/>
      <c r="H106" s="17"/>
      <c r="I106" s="17"/>
      <c r="J106" s="18"/>
    </row>
    <row r="111" spans="1:10" ht="15" thickBot="1"/>
    <row r="112" spans="1:10" ht="15" thickBot="1">
      <c r="B112" s="22" t="s">
        <v>232</v>
      </c>
      <c r="C112" s="23" t="s">
        <v>231</v>
      </c>
      <c r="D112" s="23" t="s">
        <v>30</v>
      </c>
      <c r="E112" s="23" t="s">
        <v>31</v>
      </c>
      <c r="F112" s="23" t="s">
        <v>32</v>
      </c>
      <c r="G112" s="23" t="s">
        <v>52</v>
      </c>
      <c r="H112" s="23" t="s">
        <v>255</v>
      </c>
      <c r="I112" s="24" t="s">
        <v>2</v>
      </c>
    </row>
    <row r="113" spans="2:18">
      <c r="B113" t="s">
        <v>316</v>
      </c>
      <c r="C113" t="s">
        <v>241</v>
      </c>
      <c r="D113">
        <v>0</v>
      </c>
      <c r="E113">
        <v>0.08</v>
      </c>
      <c r="F113">
        <v>0.24</v>
      </c>
      <c r="G113">
        <v>0.18</v>
      </c>
      <c r="H113">
        <v>2011</v>
      </c>
      <c r="I113" s="1" t="s">
        <v>56</v>
      </c>
    </row>
    <row r="114" spans="2:18">
      <c r="B114" t="s">
        <v>316</v>
      </c>
      <c r="C114" t="s">
        <v>236</v>
      </c>
      <c r="D114">
        <v>0</v>
      </c>
      <c r="E114">
        <v>0.08</v>
      </c>
      <c r="F114">
        <v>0.24</v>
      </c>
      <c r="G114">
        <v>0.25</v>
      </c>
      <c r="H114">
        <v>2011</v>
      </c>
      <c r="I114" s="1" t="s">
        <v>56</v>
      </c>
    </row>
    <row r="115" spans="2:18">
      <c r="B115" t="s">
        <v>316</v>
      </c>
      <c r="C115" t="s">
        <v>244</v>
      </c>
      <c r="D115">
        <v>0</v>
      </c>
      <c r="E115">
        <v>0.08</v>
      </c>
      <c r="F115">
        <v>0.24</v>
      </c>
      <c r="G115">
        <v>0.19</v>
      </c>
      <c r="H115">
        <v>2011</v>
      </c>
      <c r="I115" s="1" t="s">
        <v>56</v>
      </c>
    </row>
    <row r="116" spans="2:18">
      <c r="B116" t="s">
        <v>316</v>
      </c>
      <c r="C116" t="s">
        <v>237</v>
      </c>
      <c r="D116">
        <v>0</v>
      </c>
      <c r="E116">
        <v>0.08</v>
      </c>
      <c r="F116">
        <v>0.24</v>
      </c>
      <c r="G116">
        <v>0.26</v>
      </c>
      <c r="H116">
        <v>2011</v>
      </c>
      <c r="I116" s="1" t="s">
        <v>56</v>
      </c>
    </row>
    <row r="117" spans="2:18">
      <c r="B117" t="s">
        <v>317</v>
      </c>
      <c r="C117" t="s">
        <v>241</v>
      </c>
      <c r="D117">
        <v>0</v>
      </c>
      <c r="E117">
        <v>0.11</v>
      </c>
      <c r="F117">
        <v>0.24</v>
      </c>
      <c r="G117">
        <v>0.23</v>
      </c>
      <c r="H117">
        <v>2011</v>
      </c>
      <c r="I117" s="1" t="s">
        <v>56</v>
      </c>
    </row>
    <row r="118" spans="2:18">
      <c r="B118" t="s">
        <v>317</v>
      </c>
      <c r="C118" t="s">
        <v>236</v>
      </c>
      <c r="D118">
        <v>0</v>
      </c>
      <c r="E118">
        <v>0.11</v>
      </c>
      <c r="F118">
        <v>0.24</v>
      </c>
      <c r="G118">
        <v>0.23</v>
      </c>
      <c r="H118">
        <v>2011</v>
      </c>
      <c r="I118" s="1" t="s">
        <v>56</v>
      </c>
    </row>
    <row r="119" spans="2:18">
      <c r="B119" t="s">
        <v>317</v>
      </c>
      <c r="C119" t="s">
        <v>244</v>
      </c>
      <c r="D119">
        <v>0</v>
      </c>
      <c r="E119">
        <v>0.11</v>
      </c>
      <c r="F119">
        <v>0.24</v>
      </c>
      <c r="G119">
        <v>0.23</v>
      </c>
      <c r="H119">
        <v>2011</v>
      </c>
      <c r="I119" s="1" t="s">
        <v>56</v>
      </c>
    </row>
    <row r="120" spans="2:18">
      <c r="B120" t="s">
        <v>317</v>
      </c>
      <c r="C120" t="s">
        <v>237</v>
      </c>
      <c r="D120">
        <v>0</v>
      </c>
      <c r="E120">
        <v>0.11</v>
      </c>
      <c r="F120">
        <v>0.24</v>
      </c>
      <c r="G120">
        <v>0.23</v>
      </c>
      <c r="H120">
        <v>2011</v>
      </c>
      <c r="I120" s="1" t="s">
        <v>56</v>
      </c>
    </row>
    <row r="124" spans="2:18">
      <c r="M124" t="s">
        <v>262</v>
      </c>
    </row>
    <row r="126" spans="2:18">
      <c r="M126" t="s">
        <v>263</v>
      </c>
      <c r="N126" t="s">
        <v>272</v>
      </c>
      <c r="O126" t="s">
        <v>265</v>
      </c>
      <c r="P126" t="s">
        <v>266</v>
      </c>
      <c r="Q126" t="s">
        <v>267</v>
      </c>
      <c r="R126" t="s">
        <v>2</v>
      </c>
    </row>
    <row r="127" spans="2:18">
      <c r="M127" t="s">
        <v>264</v>
      </c>
      <c r="N127">
        <v>100</v>
      </c>
      <c r="O127">
        <v>0.7</v>
      </c>
      <c r="R127" s="1" t="s">
        <v>261</v>
      </c>
    </row>
    <row r="128" spans="2:18">
      <c r="M128" t="s">
        <v>268</v>
      </c>
      <c r="N128">
        <v>100</v>
      </c>
      <c r="O128">
        <v>4.0999999999999996</v>
      </c>
      <c r="R128" s="1" t="s">
        <v>261</v>
      </c>
    </row>
    <row r="129" spans="2:18">
      <c r="M129" t="s">
        <v>269</v>
      </c>
      <c r="N129">
        <v>100</v>
      </c>
      <c r="O129">
        <v>3.1</v>
      </c>
      <c r="R129" s="1" t="s">
        <v>261</v>
      </c>
    </row>
    <row r="130" spans="2:18">
      <c r="M130" t="s">
        <v>270</v>
      </c>
      <c r="N130">
        <v>100</v>
      </c>
      <c r="O130">
        <v>2.2000000000000002</v>
      </c>
      <c r="R130" s="1" t="s">
        <v>261</v>
      </c>
    </row>
    <row r="131" spans="2:18">
      <c r="M131" t="s">
        <v>271</v>
      </c>
      <c r="N131">
        <v>100</v>
      </c>
      <c r="O131">
        <v>0.64</v>
      </c>
      <c r="R131" s="1" t="s">
        <v>261</v>
      </c>
    </row>
    <row r="132" spans="2:18">
      <c r="B132" t="s">
        <v>312</v>
      </c>
      <c r="C132" t="s">
        <v>313</v>
      </c>
      <c r="D132" t="s">
        <v>314</v>
      </c>
      <c r="E132" t="s">
        <v>241</v>
      </c>
      <c r="F132" t="s">
        <v>236</v>
      </c>
      <c r="G132" t="s">
        <v>315</v>
      </c>
      <c r="H132" t="s">
        <v>237</v>
      </c>
      <c r="M132" t="s">
        <v>273</v>
      </c>
      <c r="N132">
        <f>AVERAGE(18,25)</f>
        <v>21.5</v>
      </c>
      <c r="O132">
        <f>AVERAGE(0.52,0.61)</f>
        <v>0.56499999999999995</v>
      </c>
      <c r="P132">
        <f>AVERAGE(0.13,0.21)</f>
        <v>0.16999999999999998</v>
      </c>
      <c r="Q132">
        <f>AVERAGE(0.35,0.6)</f>
        <v>0.47499999999999998</v>
      </c>
      <c r="R132" s="1" t="s">
        <v>261</v>
      </c>
    </row>
    <row r="133" spans="2:18">
      <c r="M133" t="s">
        <v>274</v>
      </c>
      <c r="N133">
        <f>AVERAGE(7,8)</f>
        <v>7.5</v>
      </c>
      <c r="O133">
        <f>AVERAGE(0.28,0.53)</f>
        <v>0.40500000000000003</v>
      </c>
      <c r="P133">
        <f>AVERAGE(0.06,0.11)</f>
        <v>8.4999999999999992E-2</v>
      </c>
      <c r="Q133">
        <f>AVERAGE(0.21,0.49)</f>
        <v>0.35</v>
      </c>
      <c r="R133" s="1" t="s">
        <v>261</v>
      </c>
    </row>
    <row r="134" spans="2:18">
      <c r="M134" t="s">
        <v>275</v>
      </c>
      <c r="N134">
        <f>AVERAGE(18,25)</f>
        <v>21.5</v>
      </c>
      <c r="O134">
        <f>AVERAGE(0.46,0.7)</f>
        <v>0.57999999999999996</v>
      </c>
      <c r="P134">
        <f>AVERAGE(0.18,0.53)</f>
        <v>0.35499999999999998</v>
      </c>
      <c r="Q134">
        <f>AVERAGE(0.29,0.37)</f>
        <v>0.32999999999999996</v>
      </c>
      <c r="R134" s="1" t="s">
        <v>261</v>
      </c>
    </row>
    <row r="135" spans="2:18">
      <c r="M135" t="s">
        <v>276</v>
      </c>
      <c r="N135">
        <f>AVERAGE(3.3,10)</f>
        <v>6.65</v>
      </c>
      <c r="O135">
        <f>AVERAGE(0.37,0.7)</f>
        <v>0.53499999999999992</v>
      </c>
      <c r="P135">
        <f>AVERAGE(0.09,0.2)</f>
        <v>0.14500000000000002</v>
      </c>
      <c r="Q135">
        <f>AVERAGE(0.15,0.46)</f>
        <v>0.30499999999999999</v>
      </c>
      <c r="R135" s="1" t="s">
        <v>261</v>
      </c>
    </row>
    <row r="136" spans="2:18">
      <c r="M136" t="s">
        <v>277</v>
      </c>
      <c r="N136">
        <f>AVERAGE(25,70)</f>
        <v>47.5</v>
      </c>
      <c r="O136">
        <f>AVERAGE(1.25,2.6)</f>
        <v>1.925</v>
      </c>
      <c r="P136">
        <f>AVERAGE(0.38,1.76)</f>
        <v>1.07</v>
      </c>
      <c r="Q136">
        <f>AVERAGE(0.38,1.72)</f>
        <v>1.05</v>
      </c>
      <c r="R136" s="1" t="s">
        <v>261</v>
      </c>
    </row>
    <row r="137" spans="2:18">
      <c r="M137" t="s">
        <v>278</v>
      </c>
      <c r="N137">
        <f>AVERAGE(7.5,16)</f>
        <v>11.75</v>
      </c>
      <c r="O137">
        <f>AVERAGE(0.72,1.07)</f>
        <v>0.89500000000000002</v>
      </c>
      <c r="P137">
        <f>AVERAGE(0.17,0.49)</f>
        <v>0.33</v>
      </c>
      <c r="Q137">
        <f>AVERAGE(0.28,0.83)</f>
        <v>0.55499999999999994</v>
      </c>
      <c r="R137" s="1" t="s">
        <v>261</v>
      </c>
    </row>
  </sheetData>
  <hyperlinks>
    <hyperlink ref="I5" r:id="rId1" xr:uid="{2B267193-47C7-4488-B9BA-E9D79EF85DE1}"/>
    <hyperlink ref="I6:I10" r:id="rId2" display="https://www.fertilizerseurope.com/wp-content/uploads/2020/01/The-carbon-footprint-of-fertilizer-production_Regional-reference-values.pdf" xr:uid="{DC6715ED-3A34-45FC-81CD-DD86AC3661F1}"/>
    <hyperlink ref="I12:I31" r:id="rId3" display="https://www.fertilizerseurope.com/wp-content/uploads/2020/01/The-carbon-footprint-of-fertilizer-production_Regional-reference-values.pdf" xr:uid="{56DFAB8B-B7A2-4026-904C-C48E0B6E0E9F}"/>
    <hyperlink ref="B65" r:id="rId4" xr:uid="{9AB8B97B-E235-4628-BE48-B3B38D38011E}"/>
    <hyperlink ref="I9" r:id="rId5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16349420-5CF4-4729-BC66-436F661C12B8}"/>
    <hyperlink ref="I16" r:id="rId6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3BD2D60A-4D43-41BD-BB2A-0FB386601F1E}"/>
    <hyperlink ref="I33:I36" r:id="rId7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AF2D2FC3-3EE5-4B05-8E48-51730CF7B45C}"/>
    <hyperlink ref="I38:I41" r:id="rId8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AB8CCD3C-A9C3-4594-9717-CC9EFBEEE892}"/>
    <hyperlink ref="I43:I46" r:id="rId9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5C48D836-D45F-4BFA-A6ED-1D24F08BB03E}"/>
    <hyperlink ref="I48:I51" r:id="rId10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84268D9F-20C3-4A78-8AE7-5164006D45F7}"/>
    <hyperlink ref="I30" r:id="rId11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7299EEFB-963F-436A-B237-6C80012E3999}"/>
    <hyperlink ref="I23" r:id="rId12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1EA18AC7-A628-41C7-B883-1FAE1511BA9D}"/>
    <hyperlink ref="I53:I56" r:id="rId13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99BD35E8-CAED-4E62-A481-70E0001ED33B}"/>
    <hyperlink ref="B69" r:id="rId14" xr:uid="{536E9173-4385-49FE-9F40-F5A48767ADCA}"/>
    <hyperlink ref="L3" r:id="rId15" xr:uid="{E8BF38B9-A73E-4AF7-8E98-B0EF6CCE56EB}"/>
    <hyperlink ref="U3" r:id="rId16" xr:uid="{39B366C8-FBAA-4AC5-8ED5-7DCABFD2BB05}"/>
    <hyperlink ref="R127" r:id="rId17" xr:uid="{0F3B9010-564C-4A1B-B95C-989E5D0EE745}"/>
    <hyperlink ref="R128" r:id="rId18" xr:uid="{961AF9CD-8188-4C43-A86B-A57145009027}"/>
    <hyperlink ref="R129" r:id="rId19" xr:uid="{C5FB708F-F869-47E0-BD39-FCA2CE843844}"/>
    <hyperlink ref="R130" r:id="rId20" xr:uid="{6CC86732-B2FC-4662-BC37-F11CA58F3200}"/>
    <hyperlink ref="R131" r:id="rId21" xr:uid="{7D3F8678-6652-468D-BDAD-57C0B90DE244}"/>
    <hyperlink ref="R132:R137" r:id="rId22" display="https://biblioteca.inia.cl/server/api/core/bitstreams/102077ad-5b60-46b2-8b35-c0e8250a2965/content" xr:uid="{48C79710-CFC0-4DC6-BC3A-CBF34ADA138D}"/>
    <hyperlink ref="I113" r:id="rId23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73D4C009-986C-4429-90BF-E4898AFA920E}"/>
    <hyperlink ref="I114:I120" r:id="rId24" display="https://www.researchgate.net/profile/Frank-Brentrup-2/publication/312553933_Carbon_footprint_analysis_of_mineral_fertilizer_production_in_Europe_and_other_world_regions/links/5881ec8d4585150dde4012fe/Carbon-footprint-analysis-of-mineral-fertilizer-production-in-Europe-and-other-world-regions.pdf" xr:uid="{5B9063E2-1B18-4DB8-9270-714FBAFC8879}"/>
  </hyperlinks>
  <pageMargins left="0.7" right="0.7" top="0.75" bottom="0.75" header="0.3" footer="0.3"/>
  <pageSetup paperSize="9" orientation="portrait" r:id="rId25"/>
  <drawing r:id="rId26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A5961F-A027-405D-A837-B46FE9611A17}">
  <sheetPr>
    <tabColor theme="9"/>
  </sheetPr>
  <dimension ref="B2:D7"/>
  <sheetViews>
    <sheetView zoomScale="93" workbookViewId="0">
      <selection activeCell="D5" sqref="D5"/>
    </sheetView>
  </sheetViews>
  <sheetFormatPr baseColWidth="10" defaultRowHeight="14.4"/>
  <sheetData>
    <row r="2" spans="2:4">
      <c r="B2" t="s">
        <v>25</v>
      </c>
      <c r="C2" t="s">
        <v>26</v>
      </c>
      <c r="D2" t="s">
        <v>2</v>
      </c>
    </row>
    <row r="3" spans="2:4">
      <c r="B3" t="s">
        <v>27</v>
      </c>
      <c r="C3">
        <v>1</v>
      </c>
      <c r="D3" s="1" t="s">
        <v>51</v>
      </c>
    </row>
    <row r="4" spans="2:4">
      <c r="B4" t="s">
        <v>28</v>
      </c>
      <c r="C4">
        <v>27</v>
      </c>
      <c r="D4" s="1" t="s">
        <v>51</v>
      </c>
    </row>
    <row r="5" spans="2:4">
      <c r="B5" t="s">
        <v>29</v>
      </c>
      <c r="C5">
        <v>273</v>
      </c>
      <c r="D5" s="1" t="s">
        <v>51</v>
      </c>
    </row>
    <row r="6" spans="2:4">
      <c r="B6" t="s">
        <v>49</v>
      </c>
      <c r="C6">
        <v>17400</v>
      </c>
      <c r="D6" s="1" t="s">
        <v>51</v>
      </c>
    </row>
    <row r="7" spans="2:4">
      <c r="B7" t="s">
        <v>50</v>
      </c>
      <c r="C7">
        <v>24300</v>
      </c>
      <c r="D7" s="1" t="s">
        <v>51</v>
      </c>
    </row>
  </sheetData>
  <hyperlinks>
    <hyperlink ref="D3" r:id="rId1" xr:uid="{59064321-6A53-4E85-BD66-E5BA6CE689B4}"/>
    <hyperlink ref="D4" r:id="rId2" xr:uid="{6205A611-96EF-4B34-81D9-B688F061C827}"/>
    <hyperlink ref="D5" r:id="rId3" xr:uid="{52B3D626-2409-40F0-B698-4163685F00F3}"/>
    <hyperlink ref="D6" r:id="rId4" xr:uid="{B49002C2-BE68-40C7-A84A-190C7E4A5AC7}"/>
    <hyperlink ref="D7" r:id="rId5" xr:uid="{A7F142F8-5E56-4DF4-8B02-EC1F474E13D9}"/>
  </hyperlinks>
  <pageMargins left="0.7" right="0.7" top="0.75" bottom="0.75" header="0.3" footer="0.3"/>
  <pageSetup paperSize="9" orientation="portrait" r:id="rId6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70BAB1-99CC-47D1-AAFB-6D866968B9BF}">
  <dimension ref="B3:O3"/>
  <sheetViews>
    <sheetView topLeftCell="O1" zoomScale="50" workbookViewId="0">
      <selection activeCell="O4" sqref="O4"/>
    </sheetView>
  </sheetViews>
  <sheetFormatPr baseColWidth="10" defaultRowHeight="14.4"/>
  <sheetData>
    <row r="3" spans="2:15">
      <c r="B3" s="1" t="s">
        <v>168</v>
      </c>
      <c r="O3" s="1" t="s">
        <v>169</v>
      </c>
    </row>
  </sheetData>
  <hyperlinks>
    <hyperlink ref="B3" r:id="rId1" xr:uid="{55C10BF5-B563-4F66-97F9-A0538EE06BEC}"/>
    <hyperlink ref="O3" r:id="rId2" xr:uid="{AB635BBF-2106-40DB-91FC-BFBD02DDA4B1}"/>
  </hyperlinks>
  <pageMargins left="0.7" right="0.7" top="0.75" bottom="0.75" header="0.3" footer="0.3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E069A-5460-48FE-94F7-353021AF355C}">
  <dimension ref="A1:BJ101"/>
  <sheetViews>
    <sheetView topLeftCell="E21" zoomScale="55" zoomScaleNormal="190" workbookViewId="0">
      <selection activeCell="AV19" sqref="AV19"/>
    </sheetView>
  </sheetViews>
  <sheetFormatPr baseColWidth="10" defaultRowHeight="14.4"/>
  <sheetData>
    <row r="1" spans="1:62">
      <c r="A1" s="10"/>
      <c r="B1" s="11" t="s">
        <v>173</v>
      </c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0"/>
      <c r="R1" s="11" t="s">
        <v>174</v>
      </c>
      <c r="S1" s="11"/>
      <c r="T1" s="11"/>
      <c r="U1" s="11"/>
      <c r="V1" s="11"/>
      <c r="W1" s="11"/>
      <c r="X1" s="11"/>
      <c r="Y1" s="11"/>
      <c r="Z1" s="11"/>
      <c r="AA1" s="11"/>
      <c r="AB1" s="11"/>
      <c r="AC1" s="11"/>
      <c r="AD1" s="11"/>
      <c r="AE1" s="11"/>
      <c r="AF1" s="11"/>
      <c r="AG1" s="11"/>
      <c r="AH1" s="11"/>
      <c r="AI1" s="11"/>
      <c r="AJ1" s="10"/>
      <c r="AK1" s="11" t="s">
        <v>177</v>
      </c>
      <c r="AL1" s="11"/>
      <c r="AM1" s="11"/>
      <c r="AN1" s="11"/>
      <c r="AO1" s="11"/>
      <c r="AP1" s="11"/>
      <c r="AQ1" s="11"/>
      <c r="AR1" s="11"/>
      <c r="AS1" s="11"/>
      <c r="AT1" s="11"/>
      <c r="AU1" s="11"/>
      <c r="AV1" s="11"/>
      <c r="AW1" s="11"/>
      <c r="AX1" s="11"/>
      <c r="AY1" s="11"/>
      <c r="AZ1" s="11"/>
      <c r="BA1" s="11"/>
      <c r="BB1" s="11"/>
      <c r="BC1" s="11"/>
      <c r="BD1" s="11"/>
      <c r="BE1" s="11"/>
      <c r="BF1" s="11"/>
      <c r="BG1" s="11"/>
      <c r="BH1" s="12"/>
      <c r="BJ1" t="s">
        <v>180</v>
      </c>
    </row>
    <row r="2" spans="1:62">
      <c r="A2" s="13"/>
      <c r="B2" s="14" t="s">
        <v>170</v>
      </c>
      <c r="J2" s="14" t="s">
        <v>171</v>
      </c>
      <c r="Q2" s="13"/>
      <c r="R2" s="14" t="s">
        <v>175</v>
      </c>
      <c r="AA2" s="14" t="s">
        <v>176</v>
      </c>
      <c r="AJ2" s="13"/>
      <c r="AK2" s="14" t="s">
        <v>178</v>
      </c>
      <c r="AW2" s="14" t="s">
        <v>179</v>
      </c>
      <c r="BH2" s="15"/>
    </row>
    <row r="3" spans="1:62">
      <c r="A3" s="13"/>
      <c r="B3">
        <v>2016</v>
      </c>
      <c r="J3" t="s">
        <v>172</v>
      </c>
      <c r="Q3" s="13"/>
      <c r="AJ3" s="13"/>
      <c r="BH3" s="15"/>
    </row>
    <row r="4" spans="1:62">
      <c r="A4" s="13"/>
      <c r="Q4" s="13"/>
      <c r="AJ4" s="13"/>
      <c r="BH4" s="15"/>
    </row>
    <row r="5" spans="1:62">
      <c r="A5" s="13"/>
      <c r="Q5" s="13"/>
      <c r="AJ5" s="13"/>
      <c r="BH5" s="15"/>
    </row>
    <row r="6" spans="1:62">
      <c r="A6" s="13"/>
      <c r="Q6" s="13"/>
      <c r="AJ6" s="13"/>
      <c r="BH6" s="15"/>
    </row>
    <row r="7" spans="1:62">
      <c r="A7" s="13"/>
      <c r="Q7" s="13"/>
      <c r="AJ7" s="13"/>
      <c r="BH7" s="15"/>
    </row>
    <row r="8" spans="1:62">
      <c r="A8" s="13"/>
      <c r="Q8" s="13"/>
      <c r="AJ8" s="13"/>
      <c r="BH8" s="15"/>
    </row>
    <row r="9" spans="1:62">
      <c r="A9" s="13"/>
      <c r="Q9" s="13"/>
      <c r="AJ9" s="13"/>
      <c r="BH9" s="15"/>
    </row>
    <row r="10" spans="1:62">
      <c r="A10" s="13"/>
      <c r="Q10" s="13"/>
      <c r="AJ10" s="13"/>
      <c r="BH10" s="15"/>
    </row>
    <row r="11" spans="1:62">
      <c r="A11" s="13"/>
      <c r="Q11" s="13"/>
      <c r="AJ11" s="13"/>
      <c r="BH11" s="15"/>
    </row>
    <row r="12" spans="1:62">
      <c r="A12" s="13"/>
      <c r="Q12" s="13"/>
      <c r="AJ12" s="13"/>
      <c r="BH12" s="15"/>
    </row>
    <row r="13" spans="1:62">
      <c r="A13" s="13"/>
      <c r="Q13" s="13"/>
      <c r="AJ13" s="13"/>
      <c r="BH13" s="15"/>
    </row>
    <row r="14" spans="1:62">
      <c r="A14" s="13"/>
      <c r="Q14" s="13"/>
      <c r="AJ14" s="13"/>
      <c r="BH14" s="15"/>
    </row>
    <row r="15" spans="1:62">
      <c r="A15" s="13"/>
      <c r="Q15" s="13"/>
      <c r="AJ15" s="13"/>
      <c r="BH15" s="15"/>
    </row>
    <row r="16" spans="1:62">
      <c r="A16" s="13"/>
      <c r="Q16" s="13"/>
      <c r="AJ16" s="13"/>
      <c r="BH16" s="15"/>
    </row>
    <row r="17" spans="1:60">
      <c r="A17" s="13"/>
      <c r="Q17" s="13"/>
      <c r="AJ17" s="13"/>
      <c r="BH17" s="15"/>
    </row>
    <row r="18" spans="1:60">
      <c r="A18" s="13"/>
      <c r="Q18" s="13"/>
      <c r="AJ18" s="13"/>
      <c r="BH18" s="15"/>
    </row>
    <row r="19" spans="1:60">
      <c r="A19" s="13"/>
      <c r="Q19" s="13"/>
      <c r="AJ19" s="13"/>
      <c r="BH19" s="15"/>
    </row>
    <row r="20" spans="1:60">
      <c r="A20" s="13"/>
      <c r="Q20" s="13"/>
      <c r="AJ20" s="13"/>
      <c r="BH20" s="15"/>
    </row>
    <row r="21" spans="1:60">
      <c r="A21" s="13"/>
      <c r="Q21" s="13"/>
      <c r="AJ21" s="13"/>
      <c r="BH21" s="15"/>
    </row>
    <row r="22" spans="1:60">
      <c r="A22" s="13"/>
      <c r="Q22" s="13"/>
      <c r="AJ22" s="13"/>
      <c r="BH22" s="15"/>
    </row>
    <row r="23" spans="1:60">
      <c r="A23" s="13"/>
      <c r="Q23" s="13"/>
      <c r="AJ23" s="13"/>
      <c r="BH23" s="15"/>
    </row>
    <row r="24" spans="1:60">
      <c r="A24" s="13"/>
      <c r="Q24" s="13"/>
      <c r="AJ24" s="13"/>
      <c r="BH24" s="15"/>
    </row>
    <row r="25" spans="1:60">
      <c r="A25" s="13"/>
      <c r="Q25" s="13"/>
      <c r="AJ25" s="13"/>
      <c r="BH25" s="15"/>
    </row>
    <row r="26" spans="1:60">
      <c r="A26" s="13"/>
      <c r="Q26" s="13"/>
      <c r="AJ26" s="13"/>
      <c r="BH26" s="15"/>
    </row>
    <row r="27" spans="1:60">
      <c r="A27" s="13"/>
      <c r="Q27" s="13"/>
      <c r="AJ27" s="13"/>
      <c r="BH27" s="15"/>
    </row>
    <row r="28" spans="1:60">
      <c r="A28" s="13"/>
      <c r="Q28" s="13"/>
      <c r="AJ28" s="13"/>
      <c r="BH28" s="15"/>
    </row>
    <row r="29" spans="1:60">
      <c r="A29" s="13"/>
      <c r="Q29" s="13"/>
      <c r="AJ29" s="13"/>
      <c r="BH29" s="15"/>
    </row>
    <row r="30" spans="1:60">
      <c r="A30" s="13"/>
      <c r="Q30" s="13"/>
      <c r="AJ30" s="13"/>
      <c r="BH30" s="15"/>
    </row>
    <row r="31" spans="1:60">
      <c r="A31" s="13"/>
      <c r="Q31" s="13"/>
      <c r="AJ31" s="13"/>
      <c r="BH31" s="15"/>
    </row>
    <row r="32" spans="1:60">
      <c r="A32" s="13"/>
      <c r="Q32" s="13"/>
      <c r="AJ32" s="13"/>
      <c r="BH32" s="15"/>
    </row>
    <row r="33" spans="1:60">
      <c r="A33" s="13"/>
      <c r="Q33" s="13"/>
      <c r="AJ33" s="13"/>
      <c r="BH33" s="15"/>
    </row>
    <row r="34" spans="1:60">
      <c r="A34" s="13"/>
      <c r="Q34" s="13"/>
      <c r="AJ34" s="13"/>
      <c r="BH34" s="15"/>
    </row>
    <row r="35" spans="1:60">
      <c r="A35" s="13"/>
      <c r="Q35" s="13"/>
      <c r="AJ35" s="13"/>
      <c r="BH35" s="15"/>
    </row>
    <row r="36" spans="1:60">
      <c r="A36" s="13"/>
      <c r="Q36" s="13"/>
      <c r="AJ36" s="13"/>
      <c r="BH36" s="15"/>
    </row>
    <row r="37" spans="1:60">
      <c r="A37" s="13"/>
      <c r="Q37" s="13"/>
      <c r="AJ37" s="13"/>
      <c r="BH37" s="15"/>
    </row>
    <row r="38" spans="1:60">
      <c r="A38" s="13"/>
      <c r="Q38" s="13"/>
      <c r="AJ38" s="13"/>
      <c r="BH38" s="15"/>
    </row>
    <row r="39" spans="1:60">
      <c r="A39" s="13"/>
      <c r="Q39" s="13"/>
      <c r="AJ39" s="13"/>
      <c r="BH39" s="15"/>
    </row>
    <row r="40" spans="1:60">
      <c r="A40" s="13"/>
      <c r="Q40" s="13"/>
      <c r="AJ40" s="13"/>
      <c r="BH40" s="15"/>
    </row>
    <row r="41" spans="1:60">
      <c r="A41" s="13"/>
      <c r="Q41" s="13"/>
      <c r="AJ41" s="13"/>
      <c r="BH41" s="15"/>
    </row>
    <row r="42" spans="1:60">
      <c r="A42" s="13"/>
      <c r="Q42" s="13"/>
      <c r="AJ42" s="13"/>
      <c r="BH42" s="15"/>
    </row>
    <row r="43" spans="1:60">
      <c r="A43" s="13"/>
      <c r="Q43" s="13"/>
      <c r="AJ43" s="13"/>
      <c r="BH43" s="15"/>
    </row>
    <row r="44" spans="1:60">
      <c r="A44" s="13"/>
      <c r="Q44" s="13"/>
      <c r="AJ44" s="13"/>
      <c r="BH44" s="15"/>
    </row>
    <row r="45" spans="1:60">
      <c r="A45" s="13"/>
      <c r="Q45" s="13"/>
      <c r="AJ45" s="13"/>
      <c r="BH45" s="15"/>
    </row>
    <row r="46" spans="1:60">
      <c r="A46" s="13"/>
      <c r="Q46" s="13"/>
      <c r="AJ46" s="13"/>
      <c r="BH46" s="15"/>
    </row>
    <row r="47" spans="1:60">
      <c r="A47" s="13"/>
      <c r="Q47" s="13"/>
      <c r="AJ47" s="13"/>
      <c r="BH47" s="15"/>
    </row>
    <row r="48" spans="1:60">
      <c r="A48" s="13"/>
      <c r="Q48" s="13"/>
      <c r="AJ48" s="13"/>
      <c r="BH48" s="15"/>
    </row>
    <row r="49" spans="1:60">
      <c r="A49" s="13"/>
      <c r="Q49" s="13"/>
      <c r="AJ49" s="13"/>
      <c r="BH49" s="15"/>
    </row>
    <row r="50" spans="1:60">
      <c r="A50" s="13"/>
      <c r="Q50" s="13"/>
      <c r="AJ50" s="13"/>
      <c r="BH50" s="15"/>
    </row>
    <row r="51" spans="1:60">
      <c r="A51" s="13"/>
      <c r="Q51" s="13"/>
      <c r="AJ51" s="13"/>
      <c r="BH51" s="15"/>
    </row>
    <row r="52" spans="1:60">
      <c r="A52" s="13"/>
      <c r="Q52" s="13"/>
      <c r="AJ52" s="13"/>
      <c r="BH52" s="15"/>
    </row>
    <row r="53" spans="1:60">
      <c r="A53" s="13"/>
      <c r="Q53" s="13"/>
      <c r="AJ53" s="13"/>
      <c r="BH53" s="15"/>
    </row>
    <row r="54" spans="1:60">
      <c r="A54" s="13"/>
      <c r="Q54" s="13"/>
      <c r="AJ54" s="13"/>
      <c r="BH54" s="15"/>
    </row>
    <row r="55" spans="1:60">
      <c r="A55" s="13"/>
      <c r="Q55" s="13"/>
      <c r="AJ55" s="13"/>
      <c r="BH55" s="15"/>
    </row>
    <row r="56" spans="1:60">
      <c r="A56" s="13"/>
      <c r="Q56" s="13"/>
      <c r="AJ56" s="13"/>
      <c r="BH56" s="15"/>
    </row>
    <row r="57" spans="1:60">
      <c r="A57" s="13"/>
      <c r="Q57" s="13"/>
      <c r="AJ57" s="13"/>
      <c r="BH57" s="15"/>
    </row>
    <row r="58" spans="1:60">
      <c r="A58" s="13"/>
      <c r="Q58" s="13"/>
      <c r="AJ58" s="13"/>
      <c r="BH58" s="15"/>
    </row>
    <row r="59" spans="1:60">
      <c r="A59" s="13"/>
      <c r="Q59" s="13"/>
      <c r="AJ59" s="13"/>
      <c r="BH59" s="15"/>
    </row>
    <row r="60" spans="1:60">
      <c r="A60" s="13"/>
      <c r="Q60" s="13"/>
      <c r="AJ60" s="13"/>
      <c r="BH60" s="15"/>
    </row>
    <row r="61" spans="1:60">
      <c r="A61" s="13"/>
      <c r="Q61" s="13"/>
      <c r="AJ61" s="13"/>
      <c r="BH61" s="15"/>
    </row>
    <row r="62" spans="1:60">
      <c r="A62" s="13"/>
      <c r="Q62" s="13"/>
      <c r="AJ62" s="13"/>
      <c r="BH62" s="15"/>
    </row>
    <row r="63" spans="1:60">
      <c r="A63" s="13"/>
      <c r="Q63" s="13"/>
      <c r="AJ63" s="13"/>
      <c r="BH63" s="15"/>
    </row>
    <row r="64" spans="1:60">
      <c r="A64" s="13"/>
      <c r="Q64" s="13"/>
      <c r="AJ64" s="13"/>
      <c r="BH64" s="15"/>
    </row>
    <row r="65" spans="1:60">
      <c r="A65" s="13"/>
      <c r="Q65" s="13"/>
      <c r="AJ65" s="13"/>
      <c r="BH65" s="15"/>
    </row>
    <row r="66" spans="1:60">
      <c r="A66" s="13"/>
      <c r="Q66" s="13"/>
      <c r="AJ66" s="13"/>
      <c r="BH66" s="15"/>
    </row>
    <row r="67" spans="1:60">
      <c r="A67" s="13"/>
      <c r="Q67" s="13"/>
      <c r="AJ67" s="13"/>
      <c r="BH67" s="15"/>
    </row>
    <row r="68" spans="1:60">
      <c r="A68" s="13"/>
      <c r="Q68" s="13"/>
      <c r="AJ68" s="13"/>
      <c r="BH68" s="15"/>
    </row>
    <row r="69" spans="1:60">
      <c r="A69" s="13"/>
      <c r="Q69" s="13"/>
      <c r="AJ69" s="13"/>
      <c r="BH69" s="15"/>
    </row>
    <row r="70" spans="1:60">
      <c r="A70" s="13"/>
      <c r="Q70" s="13"/>
      <c r="AJ70" s="13"/>
      <c r="BH70" s="15"/>
    </row>
    <row r="71" spans="1:60">
      <c r="A71" s="13"/>
      <c r="Q71" s="13"/>
      <c r="AJ71" s="13"/>
      <c r="BH71" s="15"/>
    </row>
    <row r="72" spans="1:60">
      <c r="A72" s="13"/>
      <c r="Q72" s="13"/>
      <c r="AJ72" s="13"/>
      <c r="BH72" s="15"/>
    </row>
    <row r="73" spans="1:60" ht="15" thickBot="1">
      <c r="A73" s="16"/>
      <c r="B73" s="17"/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3"/>
      <c r="AJ73" s="13"/>
      <c r="BH73" s="15"/>
    </row>
    <row r="74" spans="1:60">
      <c r="Q74" s="13"/>
      <c r="AJ74" s="13"/>
      <c r="BH74" s="15"/>
    </row>
    <row r="75" spans="1:60">
      <c r="Q75" s="13"/>
      <c r="AJ75" s="13"/>
      <c r="BH75" s="15"/>
    </row>
    <row r="76" spans="1:60">
      <c r="Q76" s="13"/>
      <c r="AJ76" s="13"/>
      <c r="BH76" s="15"/>
    </row>
    <row r="77" spans="1:60">
      <c r="Q77" s="13"/>
      <c r="AJ77" s="13"/>
      <c r="BH77" s="15"/>
    </row>
    <row r="78" spans="1:60">
      <c r="Q78" s="13"/>
      <c r="AJ78" s="13"/>
      <c r="BH78" s="15"/>
    </row>
    <row r="79" spans="1:60">
      <c r="Q79" s="13"/>
      <c r="AJ79" s="13"/>
      <c r="BH79" s="15"/>
    </row>
    <row r="80" spans="1:60">
      <c r="Q80" s="13"/>
      <c r="AJ80" s="13"/>
      <c r="BH80" s="15"/>
    </row>
    <row r="81" spans="17:60">
      <c r="Q81" s="13"/>
      <c r="AJ81" s="13"/>
      <c r="BH81" s="15"/>
    </row>
    <row r="82" spans="17:60">
      <c r="Q82" s="13"/>
      <c r="AJ82" s="13"/>
      <c r="BH82" s="15"/>
    </row>
    <row r="83" spans="17:60">
      <c r="Q83" s="13"/>
      <c r="AJ83" s="13"/>
      <c r="BH83" s="15"/>
    </row>
    <row r="84" spans="17:60">
      <c r="Q84" s="13"/>
      <c r="AJ84" s="13"/>
      <c r="BH84" s="15"/>
    </row>
    <row r="85" spans="17:60">
      <c r="Q85" s="13"/>
      <c r="AJ85" s="13"/>
      <c r="BH85" s="15"/>
    </row>
    <row r="86" spans="17:60">
      <c r="Q86" s="13"/>
      <c r="AJ86" s="13"/>
      <c r="BH86" s="15"/>
    </row>
    <row r="87" spans="17:60">
      <c r="Q87" s="13"/>
      <c r="AJ87" s="13"/>
      <c r="BH87" s="15"/>
    </row>
    <row r="88" spans="17:60">
      <c r="Q88" s="13"/>
      <c r="AJ88" s="13"/>
      <c r="BH88" s="15"/>
    </row>
    <row r="89" spans="17:60">
      <c r="Q89" s="13"/>
      <c r="AJ89" s="13"/>
      <c r="BH89" s="15"/>
    </row>
    <row r="90" spans="17:60">
      <c r="Q90" s="13"/>
      <c r="AJ90" s="13"/>
      <c r="BH90" s="15"/>
    </row>
    <row r="91" spans="17:60">
      <c r="Q91" s="13"/>
      <c r="AJ91" s="13"/>
      <c r="BH91" s="15"/>
    </row>
    <row r="92" spans="17:60">
      <c r="Q92" s="13"/>
      <c r="AJ92" s="13"/>
      <c r="BH92" s="15"/>
    </row>
    <row r="93" spans="17:60">
      <c r="Q93" s="13"/>
      <c r="AJ93" s="13"/>
      <c r="BH93" s="15"/>
    </row>
    <row r="94" spans="17:60">
      <c r="Q94" s="13"/>
      <c r="AJ94" s="13"/>
      <c r="BH94" s="15"/>
    </row>
    <row r="95" spans="17:60">
      <c r="Q95" s="13"/>
      <c r="AJ95" s="13"/>
      <c r="BH95" s="15"/>
    </row>
    <row r="96" spans="17:60">
      <c r="Q96" s="13"/>
      <c r="AJ96" s="13"/>
      <c r="BH96" s="15"/>
    </row>
    <row r="97" spans="17:60">
      <c r="Q97" s="13"/>
      <c r="AJ97" s="13"/>
      <c r="BH97" s="15"/>
    </row>
    <row r="98" spans="17:60">
      <c r="Q98" s="13"/>
      <c r="AJ98" s="13"/>
      <c r="BH98" s="15"/>
    </row>
    <row r="99" spans="17:60" ht="15" thickBot="1">
      <c r="Q99" s="16"/>
      <c r="R99" s="17"/>
      <c r="S99" s="17"/>
      <c r="T99" s="17"/>
      <c r="U99" s="17"/>
      <c r="V99" s="17"/>
      <c r="W99" s="17"/>
      <c r="X99" s="17"/>
      <c r="Y99" s="17"/>
      <c r="Z99" s="17"/>
      <c r="AA99" s="17"/>
      <c r="AB99" s="17"/>
      <c r="AC99" s="17"/>
      <c r="AD99" s="17"/>
      <c r="AE99" s="17"/>
      <c r="AF99" s="17"/>
      <c r="AG99" s="17"/>
      <c r="AH99" s="17"/>
      <c r="AI99" s="17"/>
      <c r="AJ99" s="13"/>
      <c r="BH99" s="15"/>
    </row>
    <row r="100" spans="17:60">
      <c r="AJ100" s="13"/>
      <c r="BH100" s="15"/>
    </row>
    <row r="101" spans="17:60" ht="15" thickBot="1">
      <c r="AJ101" s="16"/>
      <c r="AK101" s="17"/>
      <c r="AL101" s="17"/>
      <c r="AM101" s="17"/>
      <c r="AN101" s="17"/>
      <c r="AO101" s="17"/>
      <c r="AP101" s="17"/>
      <c r="AQ101" s="17"/>
      <c r="AR101" s="17"/>
      <c r="AS101" s="17"/>
      <c r="AT101" s="17"/>
      <c r="AU101" s="17"/>
      <c r="AV101" s="17"/>
      <c r="AW101" s="17"/>
      <c r="AX101" s="17"/>
      <c r="AY101" s="17"/>
      <c r="AZ101" s="17"/>
      <c r="BA101" s="17"/>
      <c r="BB101" s="17"/>
      <c r="BC101" s="17"/>
      <c r="BD101" s="17"/>
      <c r="BE101" s="17"/>
      <c r="BF101" s="17"/>
      <c r="BG101" s="17"/>
      <c r="BH101" s="18"/>
    </row>
  </sheetData>
  <hyperlinks>
    <hyperlink ref="B2" r:id="rId1" xr:uid="{11452B39-8CF9-48E8-8EFB-5B32B19AD4B9}"/>
    <hyperlink ref="J2" r:id="rId2" xr:uid="{CFD36057-CC09-4769-B05E-C5296C73DD1F}"/>
    <hyperlink ref="R2" r:id="rId3" location="page=51.99" xr:uid="{EDEA13B8-181C-4423-9072-7EB31F76A5A6}"/>
    <hyperlink ref="AA2" r:id="rId4" xr:uid="{88138E97-52B1-4CC8-9F48-A8F9EB9D10F1}"/>
    <hyperlink ref="AK2" r:id="rId5" location="page=77.99" xr:uid="{F1A31468-F928-4AC7-9C53-8769B329E65A}"/>
    <hyperlink ref="AW2" r:id="rId6" location="page=105.37" xr:uid="{BEF7F896-F621-440A-8244-B1D9578DF4FD}"/>
  </hyperlinks>
  <pageMargins left="0.7" right="0.7" top="0.75" bottom="0.75" header="0.3" footer="0.3"/>
  <drawing r:id="rId7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878770-0E09-45AA-A942-5F149F67A9C2}">
  <sheetPr>
    <tabColor theme="9"/>
  </sheetPr>
  <dimension ref="B1:Q45"/>
  <sheetViews>
    <sheetView topLeftCell="A17" zoomScale="87" zoomScaleNormal="40" workbookViewId="0">
      <selection activeCell="E3" sqref="E3:E45"/>
    </sheetView>
  </sheetViews>
  <sheetFormatPr baseColWidth="10" defaultRowHeight="14.4"/>
  <cols>
    <col min="4" max="4" width="19.109375" bestFit="1" customWidth="1"/>
    <col min="14" max="14" width="133.21875" bestFit="1" customWidth="1"/>
  </cols>
  <sheetData>
    <row r="1" spans="2:17">
      <c r="B1" t="s">
        <v>230</v>
      </c>
      <c r="D1" t="s">
        <v>61</v>
      </c>
    </row>
    <row r="2" spans="2:17">
      <c r="B2" s="2" t="s">
        <v>3</v>
      </c>
      <c r="C2" s="2" t="s">
        <v>1</v>
      </c>
      <c r="D2" s="2" t="s">
        <v>33</v>
      </c>
      <c r="E2" s="2" t="s">
        <v>2</v>
      </c>
    </row>
    <row r="3" spans="2:17">
      <c r="B3" s="2" t="s">
        <v>57</v>
      </c>
      <c r="C3" s="2" t="s">
        <v>107</v>
      </c>
      <c r="D3" s="2">
        <v>6.3</v>
      </c>
      <c r="E3" s="19" t="s">
        <v>60</v>
      </c>
      <c r="N3" s="1" t="s">
        <v>181</v>
      </c>
    </row>
    <row r="4" spans="2:17">
      <c r="B4" s="2" t="s">
        <v>58</v>
      </c>
      <c r="C4" s="2" t="s">
        <v>107</v>
      </c>
      <c r="D4" s="2">
        <v>5.0999999999999996</v>
      </c>
      <c r="E4" s="19" t="s">
        <v>60</v>
      </c>
      <c r="N4" t="s">
        <v>182</v>
      </c>
    </row>
    <row r="5" spans="2:17">
      <c r="B5" s="2" t="s">
        <v>59</v>
      </c>
      <c r="C5" s="2" t="s">
        <v>107</v>
      </c>
      <c r="D5" s="2">
        <v>3.9</v>
      </c>
      <c r="E5" s="19" t="s">
        <v>60</v>
      </c>
      <c r="N5" t="s">
        <v>183</v>
      </c>
      <c r="O5" t="s">
        <v>184</v>
      </c>
      <c r="P5" t="s">
        <v>186</v>
      </c>
      <c r="Q5" t="s">
        <v>187</v>
      </c>
    </row>
    <row r="6" spans="2:17">
      <c r="B6" s="2" t="s">
        <v>57</v>
      </c>
      <c r="C6" s="2" t="s">
        <v>62</v>
      </c>
      <c r="D6" s="2">
        <v>1.7</v>
      </c>
      <c r="E6" s="19" t="s">
        <v>60</v>
      </c>
      <c r="O6" t="s">
        <v>185</v>
      </c>
    </row>
    <row r="7" spans="2:17">
      <c r="B7" s="2" t="s">
        <v>57</v>
      </c>
      <c r="C7" s="2" t="s">
        <v>63</v>
      </c>
      <c r="D7" s="2">
        <v>2.7</v>
      </c>
      <c r="E7" s="19" t="s">
        <v>85</v>
      </c>
      <c r="N7" t="s">
        <v>188</v>
      </c>
      <c r="O7">
        <v>0.78200000000000003</v>
      </c>
      <c r="P7" t="s">
        <v>189</v>
      </c>
      <c r="Q7" t="s">
        <v>190</v>
      </c>
    </row>
    <row r="8" spans="2:17">
      <c r="B8" s="2" t="s">
        <v>57</v>
      </c>
      <c r="C8" s="2" t="s">
        <v>70</v>
      </c>
      <c r="D8" s="2">
        <v>5.6</v>
      </c>
      <c r="E8" s="19" t="s">
        <v>86</v>
      </c>
      <c r="N8" t="s">
        <v>191</v>
      </c>
      <c r="O8" t="s">
        <v>192</v>
      </c>
      <c r="P8" t="s">
        <v>193</v>
      </c>
      <c r="Q8" t="s">
        <v>194</v>
      </c>
    </row>
    <row r="9" spans="2:17">
      <c r="B9" s="2" t="s">
        <v>57</v>
      </c>
      <c r="C9" s="2" t="s">
        <v>71</v>
      </c>
      <c r="D9" s="2">
        <v>3.8</v>
      </c>
      <c r="E9" s="19" t="s">
        <v>87</v>
      </c>
      <c r="O9">
        <v>6.8</v>
      </c>
      <c r="P9" t="s">
        <v>195</v>
      </c>
      <c r="Q9" t="s">
        <v>196</v>
      </c>
    </row>
    <row r="10" spans="2:17">
      <c r="B10" s="2" t="s">
        <v>57</v>
      </c>
      <c r="C10" s="2" t="s">
        <v>72</v>
      </c>
      <c r="D10" s="2">
        <v>8.6999999999999993</v>
      </c>
      <c r="E10" s="19" t="s">
        <v>88</v>
      </c>
      <c r="O10">
        <v>10.18</v>
      </c>
      <c r="P10" t="s">
        <v>197</v>
      </c>
      <c r="Q10" t="s">
        <v>198</v>
      </c>
    </row>
    <row r="11" spans="2:17">
      <c r="B11" s="2" t="s">
        <v>57</v>
      </c>
      <c r="C11" s="2" t="s">
        <v>73</v>
      </c>
      <c r="D11" s="2">
        <v>2.8</v>
      </c>
      <c r="E11" s="19" t="s">
        <v>89</v>
      </c>
      <c r="N11" t="s">
        <v>199</v>
      </c>
      <c r="O11" t="s">
        <v>200</v>
      </c>
      <c r="P11" t="s">
        <v>193</v>
      </c>
      <c r="Q11" t="s">
        <v>194</v>
      </c>
    </row>
    <row r="12" spans="2:17">
      <c r="B12" s="2" t="s">
        <v>57</v>
      </c>
      <c r="C12" s="2" t="s">
        <v>74</v>
      </c>
      <c r="D12" s="2">
        <v>3.4</v>
      </c>
      <c r="E12" s="19" t="s">
        <v>90</v>
      </c>
      <c r="O12">
        <v>1.5</v>
      </c>
      <c r="P12" t="s">
        <v>197</v>
      </c>
      <c r="Q12" t="s">
        <v>198</v>
      </c>
    </row>
    <row r="13" spans="2:17">
      <c r="B13" s="2" t="s">
        <v>57</v>
      </c>
      <c r="C13" s="2" t="s">
        <v>75</v>
      </c>
      <c r="D13" s="2">
        <v>7.3</v>
      </c>
      <c r="E13" s="19" t="s">
        <v>91</v>
      </c>
      <c r="O13">
        <v>0.61</v>
      </c>
      <c r="P13" t="s">
        <v>195</v>
      </c>
      <c r="Q13" t="s">
        <v>201</v>
      </c>
    </row>
    <row r="14" spans="2:17">
      <c r="B14" s="2" t="s">
        <v>57</v>
      </c>
      <c r="C14" s="2" t="s">
        <v>76</v>
      </c>
      <c r="D14" s="2">
        <v>4</v>
      </c>
      <c r="E14" s="19" t="s">
        <v>92</v>
      </c>
      <c r="N14" t="s">
        <v>202</v>
      </c>
      <c r="O14" t="s">
        <v>203</v>
      </c>
      <c r="P14" t="s">
        <v>204</v>
      </c>
      <c r="Q14" t="s">
        <v>194</v>
      </c>
    </row>
    <row r="15" spans="2:17">
      <c r="B15" s="2" t="s">
        <v>57</v>
      </c>
      <c r="C15" s="2" t="s">
        <v>64</v>
      </c>
      <c r="D15" s="2">
        <v>5.9</v>
      </c>
      <c r="E15" s="19" t="s">
        <v>93</v>
      </c>
      <c r="O15">
        <v>0.44</v>
      </c>
      <c r="P15" t="s">
        <v>195</v>
      </c>
      <c r="Q15" t="s">
        <v>196</v>
      </c>
    </row>
    <row r="16" spans="2:17">
      <c r="B16" s="2" t="s">
        <v>57</v>
      </c>
      <c r="C16" s="2" t="s">
        <v>77</v>
      </c>
      <c r="D16" s="2">
        <v>1.6</v>
      </c>
      <c r="E16" s="19" t="s">
        <v>94</v>
      </c>
      <c r="O16">
        <v>0.98</v>
      </c>
      <c r="P16" t="s">
        <v>197</v>
      </c>
      <c r="Q16" t="s">
        <v>198</v>
      </c>
    </row>
    <row r="17" spans="2:17">
      <c r="B17" s="2" t="s">
        <v>57</v>
      </c>
      <c r="C17" s="2" t="s">
        <v>65</v>
      </c>
      <c r="D17" s="2">
        <v>8</v>
      </c>
      <c r="E17" s="19" t="s">
        <v>95</v>
      </c>
      <c r="N17" t="s">
        <v>205</v>
      </c>
      <c r="O17">
        <v>1941</v>
      </c>
      <c r="P17" t="s">
        <v>206</v>
      </c>
      <c r="Q17" t="s">
        <v>207</v>
      </c>
    </row>
    <row r="18" spans="2:17">
      <c r="B18" s="2" t="s">
        <v>57</v>
      </c>
      <c r="C18" s="2" t="s">
        <v>78</v>
      </c>
      <c r="D18" s="2">
        <v>5.4</v>
      </c>
      <c r="E18" s="19" t="s">
        <v>96</v>
      </c>
      <c r="O18" t="s">
        <v>208</v>
      </c>
      <c r="P18" t="s">
        <v>209</v>
      </c>
      <c r="Q18" t="s">
        <v>194</v>
      </c>
    </row>
    <row r="19" spans="2:17">
      <c r="B19" s="2" t="s">
        <v>57</v>
      </c>
      <c r="C19" s="2" t="s">
        <v>66</v>
      </c>
      <c r="D19" s="2">
        <v>3.2</v>
      </c>
      <c r="E19" s="19" t="s">
        <v>97</v>
      </c>
      <c r="N19" t="s">
        <v>210</v>
      </c>
      <c r="O19">
        <v>0.16</v>
      </c>
      <c r="P19" t="s">
        <v>211</v>
      </c>
      <c r="Q19" t="s">
        <v>194</v>
      </c>
    </row>
    <row r="20" spans="2:17">
      <c r="B20" s="2" t="s">
        <v>57</v>
      </c>
      <c r="C20" s="2" t="s">
        <v>79</v>
      </c>
      <c r="D20" s="2">
        <v>10.4</v>
      </c>
      <c r="E20" s="19" t="s">
        <v>98</v>
      </c>
      <c r="N20" t="s">
        <v>212</v>
      </c>
      <c r="O20">
        <v>1.2</v>
      </c>
      <c r="P20" t="s">
        <v>213</v>
      </c>
      <c r="Q20" t="s">
        <v>214</v>
      </c>
    </row>
    <row r="21" spans="2:17">
      <c r="B21" s="2" t="s">
        <v>57</v>
      </c>
      <c r="C21" s="2" t="s">
        <v>80</v>
      </c>
      <c r="D21" s="2">
        <v>7.1</v>
      </c>
      <c r="E21" s="19" t="s">
        <v>99</v>
      </c>
      <c r="N21" t="s">
        <v>215</v>
      </c>
      <c r="O21">
        <v>19.100000000000001</v>
      </c>
      <c r="P21" t="s">
        <v>216</v>
      </c>
      <c r="Q21" t="s">
        <v>217</v>
      </c>
    </row>
    <row r="22" spans="2:17">
      <c r="B22" s="2" t="s">
        <v>57</v>
      </c>
      <c r="C22" s="2" t="s">
        <v>81</v>
      </c>
      <c r="D22" s="2">
        <v>9.1</v>
      </c>
      <c r="E22" s="19" t="s">
        <v>100</v>
      </c>
      <c r="N22" t="s">
        <v>58</v>
      </c>
      <c r="O22" t="s">
        <v>218</v>
      </c>
      <c r="P22" t="s">
        <v>219</v>
      </c>
      <c r="Q22" t="s">
        <v>194</v>
      </c>
    </row>
    <row r="23" spans="2:17">
      <c r="B23" s="2" t="s">
        <v>57</v>
      </c>
      <c r="C23" s="2" t="s">
        <v>67</v>
      </c>
      <c r="D23" s="2">
        <v>5.8</v>
      </c>
      <c r="E23" s="19" t="s">
        <v>101</v>
      </c>
      <c r="O23">
        <v>18.100000000000001</v>
      </c>
      <c r="P23" t="s">
        <v>195</v>
      </c>
      <c r="Q23" t="s">
        <v>220</v>
      </c>
    </row>
    <row r="24" spans="2:17">
      <c r="B24" s="2" t="s">
        <v>57</v>
      </c>
      <c r="C24" s="2" t="s">
        <v>68</v>
      </c>
      <c r="D24" s="2">
        <v>2.6</v>
      </c>
      <c r="E24" s="19" t="s">
        <v>102</v>
      </c>
      <c r="N24" t="s">
        <v>59</v>
      </c>
      <c r="O24" t="s">
        <v>221</v>
      </c>
      <c r="P24" t="s">
        <v>222</v>
      </c>
      <c r="Q24" t="s">
        <v>194</v>
      </c>
    </row>
    <row r="25" spans="2:17">
      <c r="B25" s="2" t="s">
        <v>57</v>
      </c>
      <c r="C25" s="2" t="s">
        <v>82</v>
      </c>
      <c r="D25" s="2">
        <v>5.5</v>
      </c>
      <c r="E25" s="19" t="s">
        <v>103</v>
      </c>
      <c r="O25">
        <v>19</v>
      </c>
      <c r="P25" t="s">
        <v>195</v>
      </c>
      <c r="Q25" t="s">
        <v>220</v>
      </c>
    </row>
    <row r="26" spans="2:17">
      <c r="B26" s="2" t="s">
        <v>57</v>
      </c>
      <c r="C26" s="2" t="s">
        <v>69</v>
      </c>
      <c r="D26" s="2">
        <v>9.1999999999999993</v>
      </c>
      <c r="E26" s="19" t="s">
        <v>104</v>
      </c>
      <c r="N26" t="s">
        <v>57</v>
      </c>
      <c r="O26">
        <v>17.2</v>
      </c>
      <c r="P26" t="s">
        <v>195</v>
      </c>
      <c r="Q26" t="s">
        <v>220</v>
      </c>
    </row>
    <row r="27" spans="2:17">
      <c r="B27" s="2" t="s">
        <v>57</v>
      </c>
      <c r="C27" s="2" t="s">
        <v>83</v>
      </c>
      <c r="D27" s="2">
        <v>5.8</v>
      </c>
      <c r="E27" s="19" t="s">
        <v>105</v>
      </c>
      <c r="O27" t="s">
        <v>223</v>
      </c>
      <c r="P27" t="s">
        <v>222</v>
      </c>
      <c r="Q27" t="s">
        <v>194</v>
      </c>
    </row>
    <row r="28" spans="2:17">
      <c r="B28" s="2" t="s">
        <v>57</v>
      </c>
      <c r="C28" s="2" t="s">
        <v>84</v>
      </c>
      <c r="D28" s="2">
        <v>3</v>
      </c>
      <c r="E28" s="19" t="s">
        <v>106</v>
      </c>
    </row>
    <row r="29" spans="2:17">
      <c r="B29" s="2" t="s">
        <v>59</v>
      </c>
      <c r="C29" s="2" t="s">
        <v>108</v>
      </c>
      <c r="D29" s="2">
        <v>1.2</v>
      </c>
      <c r="E29" s="19" t="s">
        <v>123</v>
      </c>
    </row>
    <row r="30" spans="2:17">
      <c r="B30" s="2" t="s">
        <v>59</v>
      </c>
      <c r="C30" s="2" t="s">
        <v>109</v>
      </c>
      <c r="D30" s="2">
        <v>2</v>
      </c>
      <c r="E30" s="19" t="s">
        <v>124</v>
      </c>
    </row>
    <row r="31" spans="2:17">
      <c r="B31" s="2" t="s">
        <v>59</v>
      </c>
      <c r="C31" s="2" t="s">
        <v>110</v>
      </c>
      <c r="D31" s="2">
        <v>2.2999999999999998</v>
      </c>
      <c r="E31" s="19" t="s">
        <v>125</v>
      </c>
    </row>
    <row r="32" spans="2:17">
      <c r="B32" s="2" t="s">
        <v>59</v>
      </c>
      <c r="C32" s="2" t="s">
        <v>111</v>
      </c>
      <c r="D32" s="2">
        <v>8</v>
      </c>
      <c r="E32" s="19" t="s">
        <v>126</v>
      </c>
    </row>
    <row r="33" spans="2:5">
      <c r="B33" s="2" t="s">
        <v>58</v>
      </c>
      <c r="C33" s="2" t="s">
        <v>112</v>
      </c>
      <c r="D33" s="2">
        <v>3.2</v>
      </c>
      <c r="E33" s="19" t="s">
        <v>127</v>
      </c>
    </row>
    <row r="34" spans="2:5">
      <c r="B34" s="2" t="s">
        <v>58</v>
      </c>
      <c r="C34" s="2" t="s">
        <v>113</v>
      </c>
      <c r="D34" s="2">
        <v>4.2</v>
      </c>
      <c r="E34" s="19" t="s">
        <v>128</v>
      </c>
    </row>
    <row r="35" spans="2:5">
      <c r="B35" s="2" t="s">
        <v>58</v>
      </c>
      <c r="C35" s="2" t="s">
        <v>114</v>
      </c>
      <c r="D35" s="2">
        <v>9.1</v>
      </c>
      <c r="E35" s="19" t="s">
        <v>129</v>
      </c>
    </row>
    <row r="36" spans="2:5">
      <c r="B36" s="2" t="s">
        <v>58</v>
      </c>
      <c r="C36" s="2" t="s">
        <v>115</v>
      </c>
      <c r="D36" s="2">
        <v>3.1</v>
      </c>
      <c r="E36" s="19" t="s">
        <v>130</v>
      </c>
    </row>
    <row r="37" spans="2:5">
      <c r="B37" s="2" t="s">
        <v>58</v>
      </c>
      <c r="C37" s="2" t="s">
        <v>116</v>
      </c>
      <c r="D37" s="2">
        <v>1.2</v>
      </c>
      <c r="E37" s="19" t="s">
        <v>131</v>
      </c>
    </row>
    <row r="38" spans="2:5">
      <c r="B38" s="2" t="s">
        <v>58</v>
      </c>
      <c r="C38" s="2" t="s">
        <v>117</v>
      </c>
      <c r="D38" s="2">
        <v>11.7</v>
      </c>
      <c r="E38" s="19" t="s">
        <v>132</v>
      </c>
    </row>
    <row r="39" spans="2:5">
      <c r="B39" s="2" t="s">
        <v>58</v>
      </c>
      <c r="C39" s="2" t="s">
        <v>118</v>
      </c>
      <c r="D39" s="2">
        <v>5</v>
      </c>
      <c r="E39" s="19" t="s">
        <v>133</v>
      </c>
    </row>
    <row r="40" spans="2:5">
      <c r="B40" s="2" t="s">
        <v>58</v>
      </c>
      <c r="C40" s="2" t="s">
        <v>119</v>
      </c>
      <c r="D40" s="2">
        <v>1.2</v>
      </c>
      <c r="E40" s="19" t="s">
        <v>134</v>
      </c>
    </row>
    <row r="41" spans="2:5">
      <c r="B41" s="2" t="s">
        <v>58</v>
      </c>
      <c r="C41" s="2" t="s">
        <v>120</v>
      </c>
      <c r="D41" s="2">
        <v>4.5999999999999996</v>
      </c>
      <c r="E41" s="19" t="s">
        <v>135</v>
      </c>
    </row>
    <row r="42" spans="2:5">
      <c r="B42" s="2" t="s">
        <v>58</v>
      </c>
      <c r="C42" s="2" t="s">
        <v>121</v>
      </c>
      <c r="D42" s="2">
        <v>2.8</v>
      </c>
      <c r="E42" s="19" t="s">
        <v>136</v>
      </c>
    </row>
    <row r="43" spans="2:5">
      <c r="B43" s="2" t="s">
        <v>58</v>
      </c>
      <c r="C43" s="2" t="s">
        <v>122</v>
      </c>
      <c r="D43" s="2">
        <v>1.4</v>
      </c>
      <c r="E43" s="19" t="s">
        <v>137</v>
      </c>
    </row>
    <row r="44" spans="2:5">
      <c r="B44" s="2" t="s">
        <v>42</v>
      </c>
      <c r="C44" s="2" t="s">
        <v>228</v>
      </c>
      <c r="D44" s="2">
        <v>12.81692</v>
      </c>
      <c r="E44" s="2" t="s">
        <v>227</v>
      </c>
    </row>
    <row r="45" spans="2:5">
      <c r="B45" s="2" t="s">
        <v>42</v>
      </c>
      <c r="C45" s="2" t="s">
        <v>229</v>
      </c>
      <c r="D45" s="2">
        <v>0.19547</v>
      </c>
      <c r="E45" s="2" t="s">
        <v>227</v>
      </c>
    </row>
  </sheetData>
  <phoneticPr fontId="4" type="noConversion"/>
  <hyperlinks>
    <hyperlink ref="E3" r:id="rId1" tooltip="Persistent link using digital object identifier" xr:uid="{E7E4694C-2A95-4EA5-BEF4-6A003A222E47}"/>
    <hyperlink ref="E4" r:id="rId2" tooltip="Persistent link using digital object identifier" xr:uid="{81AD9F2F-59D5-46EB-ADAF-4D39C4BA26CB}"/>
    <hyperlink ref="E5" r:id="rId3" tooltip="Persistent link using digital object identifier" xr:uid="{B22417BA-CACA-4EF5-AEE2-746FE4C24119}"/>
    <hyperlink ref="E6" r:id="rId4" tooltip="Persistent link using digital object identifier" xr:uid="{AA25D558-5677-46B4-B208-322DC86A8535}"/>
    <hyperlink ref="E7:E28" r:id="rId5" tooltip="Persistent link using digital object identifier" display="https://doi.org/10.1016/j.envint.2004.03.005" xr:uid="{8CDBA55D-8BCF-4986-B540-F7927AB9409B}"/>
    <hyperlink ref="E29:E43" r:id="rId6" tooltip="Persistent link using digital object identifier" display="https://doi.org/10.1016/j.envint.2004.03.005" xr:uid="{A2EE45DE-A1F0-4973-87ED-58FE170112C0}"/>
    <hyperlink ref="N3" r:id="rId7" location=":~:text=The%20meta%2Danalysis%20suggests%20an,2eq)%20per%20kg%20fruit." xr:uid="{F2A1E5B9-D79B-4004-AC2D-CC7CCCF53C7C}"/>
    <hyperlink ref="Q7" r:id="rId8" location="bb0605" display="https://www.sciencedirect.com/science/article/pii/S2352550924002999 - bb0605" xr:uid="{5CF217E1-6E8D-4F79-8C35-6B6CD2FB1C9E}"/>
    <hyperlink ref="Q8" r:id="rId9" location="bb0480" display="https://www.sciencedirect.com/science/article/pii/S2352550924002999 - bb0480" xr:uid="{81275C73-7DC1-4B7F-A295-E175D3FAFF44}"/>
    <hyperlink ref="P9" r:id="rId10" location="bb0835" display="https://www.sciencedirect.com/science/article/pii/S2352550924002999 - bb0835" xr:uid="{AA582FC1-0F56-480B-8301-033EEBCDB9E8}"/>
    <hyperlink ref="Q9" r:id="rId11" location="bb0510" display="https://www.sciencedirect.com/science/article/pii/S2352550924002999 - bb0510" xr:uid="{A34FAAD5-4418-46EE-AEBB-324D29ED04A2}"/>
    <hyperlink ref="P10" r:id="rId12" location="bb0800" display="https://www.sciencedirect.com/science/article/pii/S2352550924002999 - bb0800" xr:uid="{0E915A73-D6BB-4A5E-9883-71CB0BEDDD5C}"/>
    <hyperlink ref="Q11" r:id="rId13" location="bb0480" display="https://www.sciencedirect.com/science/article/pii/S2352550924002999 - bb0480" xr:uid="{712AB4B3-FB44-4CA5-94ED-6BC286B743DB}"/>
    <hyperlink ref="P12" r:id="rId14" location="bb0800" display="https://www.sciencedirect.com/science/article/pii/S2352550924002999 - bb0800" xr:uid="{4B074983-7862-4319-82BA-48341F2E5C75}"/>
    <hyperlink ref="P13" r:id="rId15" location="bb0835" display="https://www.sciencedirect.com/science/article/pii/S2352550924002999 - bb0835" xr:uid="{5B1315A3-DCE1-4484-A04C-BB71B44EA668}"/>
    <hyperlink ref="Q13" r:id="rId16" location="bb0100" display="https://www.sciencedirect.com/science/article/pii/S2352550924002999 - bb0100" xr:uid="{798094FA-C801-4729-8A73-BF3B39B8B7DD}"/>
    <hyperlink ref="Q14" r:id="rId17" location="bb0480" display="https://www.sciencedirect.com/science/article/pii/S2352550924002999 - bb0480" xr:uid="{25897809-7E8D-4185-A12F-84DC575ADE27}"/>
    <hyperlink ref="P15" r:id="rId18" location="bb0835" display="https://www.sciencedirect.com/science/article/pii/S2352550924002999 - bb0835" xr:uid="{92ABBF2D-8E0D-424C-A02B-606C1897C674}"/>
    <hyperlink ref="Q15" r:id="rId19" location="bb0510" display="https://www.sciencedirect.com/science/article/pii/S2352550924002999 - bb0510" xr:uid="{9D3EE11C-B42B-49CB-A869-B5F0BAC7D4AE}"/>
    <hyperlink ref="P16" r:id="rId20" location="bb0800" display="https://www.sciencedirect.com/science/article/pii/S2352550924002999 - bb0800" xr:uid="{A2E6EB64-A544-404F-8A75-783086537064}"/>
    <hyperlink ref="P17" r:id="rId21" location="bb0170" display="https://www.sciencedirect.com/science/article/pii/S2352550924002999 - bb0170" xr:uid="{6AE6BA94-0685-469C-B743-4F552A52840F}"/>
    <hyperlink ref="P18" r:id="rId22" location="bb0210" display="https://www.sciencedirect.com/science/article/pii/S2352550924002999 - bb0210" xr:uid="{CB9D8543-D442-4DC9-BF68-A61E5AA7B007}"/>
    <hyperlink ref="Q18" r:id="rId23" location="bb0480" display="https://www.sciencedirect.com/science/article/pii/S2352550924002999 - bb0480" xr:uid="{1F8A66DF-16A5-449F-AC8C-BEE2ECBECFC7}"/>
    <hyperlink ref="Q19" r:id="rId24" location="bb0480" display="https://www.sciencedirect.com/science/article/pii/S2352550924002999 - bb0480" xr:uid="{E6AA94F0-6214-4521-8C18-5C4DDD953DFF}"/>
    <hyperlink ref="P20" r:id="rId25" location="bb0520" display="https://www.sciencedirect.com/science/article/pii/S2352550924002999 - bb0520" xr:uid="{834CE122-887E-4CC4-B4C2-3FC13F390317}"/>
    <hyperlink ref="Q20" r:id="rId26" location="bb0815" display="https://www.sciencedirect.com/science/article/pii/S2352550924002999 - bb0815" xr:uid="{1E93A8CA-4730-4684-B0F3-7936EDC49945}"/>
    <hyperlink ref="P21" r:id="rId27" location="bb0465" display="https://www.sciencedirect.com/science/article/pii/S2352550924002999 - bb0465" xr:uid="{13DA7A82-3B7F-4FF0-923D-9D35B4A592F7}"/>
    <hyperlink ref="Q21" r:id="rId28" location="bb0145" display="https://www.sciencedirect.com/science/article/pii/S2352550924002999 - bb0145" xr:uid="{55B76BB2-D161-46D1-96EF-98315C6B948E}"/>
    <hyperlink ref="P22" r:id="rId29" location="bb0365" display="https://www.sciencedirect.com/science/article/pii/S2352550924002999 - bb0365" xr:uid="{C9131645-5699-403F-A79E-D84B03FEC757}"/>
    <hyperlink ref="Q22" r:id="rId30" location="bb0480" display="https://www.sciencedirect.com/science/article/pii/S2352550924002999 - bb0480" xr:uid="{3E8AD332-65A6-4EA4-9B7A-FD50FDFB02B5}"/>
    <hyperlink ref="P23" r:id="rId31" location="bb0835" display="https://www.sciencedirect.com/science/article/pii/S2352550924002999 - bb0835" xr:uid="{DE8A9266-0876-48CC-8DF9-91DE7C4188C5}"/>
    <hyperlink ref="Q23" r:id="rId32" location="bb0390" display="https://www.sciencedirect.com/science/article/pii/S2352550924002999 - bb0390" xr:uid="{E87C7F3E-E506-4EFC-9719-718E77B4D7CF}"/>
    <hyperlink ref="Q24" r:id="rId33" location="bb0480" display="https://www.sciencedirect.com/science/article/pii/S2352550924002999 - bb0480" xr:uid="{A3D28A75-CC89-4CBA-AD83-C653B4D6E235}"/>
    <hyperlink ref="P25" r:id="rId34" location="bb0835" display="https://www.sciencedirect.com/science/article/pii/S2352550924002999 - bb0835" xr:uid="{DD4B39BA-3AEB-4B2A-AA74-006C0F2BA015}"/>
    <hyperlink ref="Q25" r:id="rId35" location="bb0390" display="https://www.sciencedirect.com/science/article/pii/S2352550924002999 - bb0390" xr:uid="{C6A74CC6-9812-4267-8C2C-A9911162E394}"/>
    <hyperlink ref="P26" r:id="rId36" location="bb0835" display="https://www.sciencedirect.com/science/article/pii/S2352550924002999 - bb0835" xr:uid="{3B308C67-2946-4252-BF9B-78B25E9215D7}"/>
    <hyperlink ref="Q26" r:id="rId37" location="bb0390" display="https://www.sciencedirect.com/science/article/pii/S2352550924002999 - bb0390" xr:uid="{FDD55C97-C43D-4DE8-AF3A-B4B56EA12DCE}"/>
    <hyperlink ref="Q27" r:id="rId38" location="bb0480" display="https://www.sciencedirect.com/science/article/pii/S2352550924002999 - bb0480" xr:uid="{34C260F5-13D1-4C59-B06F-BB2C00EEE43F}"/>
  </hyperlinks>
  <pageMargins left="0.7" right="0.7" top="0.75" bottom="0.75" header="0.3" footer="0.3"/>
  <pageSetup paperSize="9" orientation="portrait" r:id="rId39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07866A-FBB8-494D-9655-C472ACC838D0}">
  <sheetPr>
    <tabColor theme="9"/>
  </sheetPr>
  <dimension ref="A2:H33"/>
  <sheetViews>
    <sheetView topLeftCell="B3" zoomScale="66" workbookViewId="0">
      <selection activeCell="B4" sqref="B4:C18"/>
    </sheetView>
  </sheetViews>
  <sheetFormatPr baseColWidth="10" defaultRowHeight="14.4"/>
  <cols>
    <col min="2" max="2" width="37.77734375" bestFit="1" customWidth="1"/>
    <col min="3" max="3" width="28.33203125" bestFit="1" customWidth="1"/>
  </cols>
  <sheetData>
    <row r="2" spans="2:8">
      <c r="C2" t="s">
        <v>145</v>
      </c>
      <c r="F2" t="s">
        <v>41</v>
      </c>
      <c r="G2" t="s">
        <v>37</v>
      </c>
      <c r="H2" t="s">
        <v>2</v>
      </c>
    </row>
    <row r="3" spans="2:8">
      <c r="B3" t="s">
        <v>41</v>
      </c>
      <c r="C3" t="s">
        <v>37</v>
      </c>
      <c r="D3" t="s">
        <v>2</v>
      </c>
      <c r="F3" t="s">
        <v>6</v>
      </c>
      <c r="G3">
        <v>2.68</v>
      </c>
      <c r="H3" t="s">
        <v>20</v>
      </c>
    </row>
    <row r="4" spans="2:8">
      <c r="B4" t="s">
        <v>147</v>
      </c>
      <c r="C4">
        <v>2.5127899999999999</v>
      </c>
      <c r="D4" t="s">
        <v>144</v>
      </c>
      <c r="F4" t="s">
        <v>7</v>
      </c>
      <c r="G4">
        <v>2.31</v>
      </c>
      <c r="H4" t="s">
        <v>20</v>
      </c>
    </row>
    <row r="5" spans="2:8">
      <c r="B5" t="s">
        <v>146</v>
      </c>
      <c r="C5">
        <v>2.6615500000000001</v>
      </c>
      <c r="D5" t="s">
        <v>144</v>
      </c>
      <c r="F5" t="s">
        <v>38</v>
      </c>
      <c r="G5">
        <v>1.51</v>
      </c>
      <c r="H5" t="s">
        <v>20</v>
      </c>
    </row>
    <row r="6" spans="2:8">
      <c r="B6" t="s">
        <v>307</v>
      </c>
      <c r="C6">
        <v>2.0844</v>
      </c>
      <c r="D6" t="s">
        <v>144</v>
      </c>
      <c r="F6" t="s">
        <v>39</v>
      </c>
      <c r="G6">
        <v>0</v>
      </c>
      <c r="H6" t="s">
        <v>20</v>
      </c>
    </row>
    <row r="7" spans="2:8">
      <c r="B7" t="s">
        <v>309</v>
      </c>
      <c r="C7">
        <v>2.6615500000000001</v>
      </c>
      <c r="D7" t="s">
        <v>144</v>
      </c>
      <c r="F7" t="s">
        <v>24</v>
      </c>
      <c r="G7">
        <v>2</v>
      </c>
      <c r="H7" t="s">
        <v>20</v>
      </c>
    </row>
    <row r="8" spans="2:8">
      <c r="B8" t="s">
        <v>148</v>
      </c>
      <c r="C8">
        <v>0.44941999999999999</v>
      </c>
      <c r="D8" t="s">
        <v>144</v>
      </c>
    </row>
    <row r="9" spans="2:8">
      <c r="B9" t="s">
        <v>149</v>
      </c>
      <c r="C9">
        <v>1.1721600000000001</v>
      </c>
      <c r="D9" t="s">
        <v>144</v>
      </c>
    </row>
    <row r="10" spans="2:8">
      <c r="B10" t="s">
        <v>150</v>
      </c>
      <c r="C10">
        <v>1.5571299999999999</v>
      </c>
      <c r="D10" t="s">
        <v>144</v>
      </c>
    </row>
    <row r="11" spans="2:8">
      <c r="B11" t="s">
        <v>304</v>
      </c>
      <c r="C11">
        <v>3.1749299999999998</v>
      </c>
      <c r="D11" t="s">
        <v>144</v>
      </c>
    </row>
    <row r="12" spans="2:8">
      <c r="B12" t="s">
        <v>311</v>
      </c>
      <c r="C12">
        <v>2.7554099999999999</v>
      </c>
      <c r="D12" t="s">
        <v>144</v>
      </c>
    </row>
    <row r="13" spans="2:8">
      <c r="B13" t="s">
        <v>305</v>
      </c>
      <c r="C13">
        <v>2.7493400000000001</v>
      </c>
      <c r="D13" t="s">
        <v>144</v>
      </c>
    </row>
    <row r="14" spans="2:8">
      <c r="B14" t="s">
        <v>306</v>
      </c>
      <c r="C14">
        <v>2.1189399999999998</v>
      </c>
      <c r="D14" t="s">
        <v>144</v>
      </c>
    </row>
    <row r="15" spans="2:8">
      <c r="B15" t="s">
        <v>300</v>
      </c>
      <c r="C15">
        <v>1.74532</v>
      </c>
      <c r="D15" t="s">
        <v>144</v>
      </c>
    </row>
    <row r="16" spans="2:8">
      <c r="B16" t="s">
        <v>301</v>
      </c>
      <c r="C16">
        <f>0.94441</f>
        <v>0.94440999999999997</v>
      </c>
      <c r="D16" t="s">
        <v>144</v>
      </c>
    </row>
    <row r="17" spans="1:4">
      <c r="B17" t="s">
        <v>302</v>
      </c>
      <c r="C17">
        <f>1.54357</f>
        <v>1.5435700000000001</v>
      </c>
      <c r="D17" t="s">
        <v>144</v>
      </c>
    </row>
    <row r="18" spans="1:4">
      <c r="B18" t="s">
        <v>303</v>
      </c>
      <c r="C18">
        <v>2.5401500000000001</v>
      </c>
      <c r="D18" t="s">
        <v>144</v>
      </c>
    </row>
    <row r="26" spans="1:4">
      <c r="A26" t="s">
        <v>54</v>
      </c>
    </row>
    <row r="29" spans="1:4">
      <c r="A29" t="s">
        <v>54</v>
      </c>
    </row>
    <row r="32" spans="1:4">
      <c r="A32" t="s">
        <v>308</v>
      </c>
      <c r="B32" t="s">
        <v>307</v>
      </c>
    </row>
    <row r="33" spans="1:2">
      <c r="A33" t="s">
        <v>310</v>
      </c>
      <c r="B33" t="s">
        <v>309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8A0E02-BAD5-4999-96EA-EEA7CF1C9F6E}">
  <sheetPr>
    <tabColor theme="9"/>
  </sheetPr>
  <dimension ref="B1:J28"/>
  <sheetViews>
    <sheetView topLeftCell="A21" zoomScale="56" workbookViewId="0">
      <selection activeCell="F29" sqref="F29"/>
    </sheetView>
  </sheetViews>
  <sheetFormatPr baseColWidth="10" defaultRowHeight="14.4"/>
  <cols>
    <col min="2" max="2" width="20.21875" bestFit="1" customWidth="1"/>
  </cols>
  <sheetData>
    <row r="1" spans="2:10">
      <c r="C1" t="s">
        <v>139</v>
      </c>
    </row>
    <row r="2" spans="2:10">
      <c r="B2" t="s">
        <v>1</v>
      </c>
      <c r="C2" t="s">
        <v>40</v>
      </c>
      <c r="D2" t="s">
        <v>2</v>
      </c>
    </row>
    <row r="3" spans="2:10">
      <c r="B3" t="s">
        <v>138</v>
      </c>
      <c r="C3">
        <v>0.2021</v>
      </c>
      <c r="D3" s="1" t="s">
        <v>140</v>
      </c>
      <c r="G3" t="s">
        <v>6</v>
      </c>
      <c r="H3">
        <v>0.25</v>
      </c>
      <c r="I3" t="s">
        <v>20</v>
      </c>
      <c r="J3" t="s">
        <v>143</v>
      </c>
    </row>
    <row r="4" spans="2:10">
      <c r="B4" t="s">
        <v>279</v>
      </c>
      <c r="D4" s="1"/>
      <c r="G4" t="s">
        <v>8</v>
      </c>
      <c r="H4">
        <v>0.5</v>
      </c>
      <c r="I4" t="s">
        <v>20</v>
      </c>
    </row>
    <row r="5" spans="2:10">
      <c r="D5" s="1"/>
      <c r="G5" t="s">
        <v>24</v>
      </c>
      <c r="H5">
        <v>0.3</v>
      </c>
      <c r="I5" t="s">
        <v>20</v>
      </c>
    </row>
    <row r="10" spans="2:10">
      <c r="B10" t="s">
        <v>280</v>
      </c>
      <c r="C10">
        <v>0.41870000000000002</v>
      </c>
    </row>
    <row r="11" spans="2:10">
      <c r="B11" t="s">
        <v>281</v>
      </c>
      <c r="C11">
        <v>0.40560000000000002</v>
      </c>
    </row>
    <row r="12" spans="2:10">
      <c r="B12" t="s">
        <v>282</v>
      </c>
      <c r="C12">
        <v>0.38340000000000002</v>
      </c>
    </row>
    <row r="13" spans="2:10">
      <c r="B13" t="s">
        <v>283</v>
      </c>
      <c r="C13">
        <v>0.39069999999999999</v>
      </c>
    </row>
    <row r="14" spans="2:10">
      <c r="B14" t="s">
        <v>284</v>
      </c>
      <c r="C14">
        <v>0.30059999999999998</v>
      </c>
    </row>
    <row r="15" spans="2:10">
      <c r="B15" t="s">
        <v>285</v>
      </c>
      <c r="C15">
        <v>0.24210000000000001</v>
      </c>
    </row>
    <row r="16" spans="2:10">
      <c r="B16" t="s">
        <v>138</v>
      </c>
      <c r="C16">
        <v>0.2021</v>
      </c>
    </row>
    <row r="21" spans="2:6">
      <c r="B21" t="s">
        <v>286</v>
      </c>
      <c r="C21">
        <v>0.75180000000000002</v>
      </c>
      <c r="E21" t="s">
        <v>293</v>
      </c>
      <c r="F21">
        <v>0.35549999999999998</v>
      </c>
    </row>
    <row r="22" spans="2:6">
      <c r="B22" t="s">
        <v>287</v>
      </c>
      <c r="C22">
        <v>0.73880000000000001</v>
      </c>
      <c r="E22" t="s">
        <v>294</v>
      </c>
      <c r="F22">
        <v>0.38419999999999999</v>
      </c>
    </row>
    <row r="23" spans="2:6">
      <c r="B23" t="s">
        <v>288</v>
      </c>
      <c r="C23">
        <v>0.80569999999999997</v>
      </c>
      <c r="E23" t="s">
        <v>295</v>
      </c>
      <c r="F23">
        <v>0.39450000000000002</v>
      </c>
    </row>
    <row r="24" spans="2:6">
      <c r="B24" t="s">
        <v>289</v>
      </c>
      <c r="C24">
        <v>0.81130000000000002</v>
      </c>
      <c r="E24" t="s">
        <v>296</v>
      </c>
      <c r="F24">
        <v>0.43509999999999999</v>
      </c>
    </row>
    <row r="25" spans="2:6">
      <c r="B25" t="s">
        <v>290</v>
      </c>
      <c r="C25">
        <v>0.79049999999999998</v>
      </c>
      <c r="E25" t="s">
        <v>297</v>
      </c>
      <c r="F25">
        <v>0.36359999999999998</v>
      </c>
    </row>
    <row r="26" spans="2:6">
      <c r="B26" t="s">
        <v>291</v>
      </c>
      <c r="C26">
        <v>0.76439999999999997</v>
      </c>
      <c r="E26" t="s">
        <v>298</v>
      </c>
      <c r="F26">
        <v>0.34589999999999999</v>
      </c>
    </row>
    <row r="27" spans="2:6">
      <c r="B27" t="s">
        <v>292</v>
      </c>
      <c r="C27">
        <v>0.76670000000000005</v>
      </c>
      <c r="E27" t="s">
        <v>299</v>
      </c>
      <c r="F27">
        <v>0.39700000000000002</v>
      </c>
    </row>
    <row r="28" spans="2:6">
      <c r="B28" t="s">
        <v>141</v>
      </c>
      <c r="C28">
        <v>0.77300000000000002</v>
      </c>
      <c r="E28" t="s">
        <v>142</v>
      </c>
      <c r="F28">
        <v>0.33639999999999998</v>
      </c>
    </row>
  </sheetData>
  <phoneticPr fontId="4" type="noConversion"/>
  <hyperlinks>
    <hyperlink ref="D3" r:id="rId1" xr:uid="{FB6B2385-D95E-47D0-A14F-8AF66CD04C03}"/>
  </hyperlinks>
  <pageMargins left="0.7" right="0.7" top="0.75" bottom="0.75" header="0.3" footer="0.3"/>
  <pageSetup paperSize="9" orientation="portrait"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D528A9-7AF4-4330-8E04-B1010BE49997}">
  <sheetPr>
    <tabColor theme="9"/>
  </sheetPr>
  <dimension ref="B1:D8"/>
  <sheetViews>
    <sheetView workbookViewId="0">
      <selection activeCell="D9" sqref="D9"/>
    </sheetView>
  </sheetViews>
  <sheetFormatPr baseColWidth="10" defaultRowHeight="14.4"/>
  <sheetData>
    <row r="1" spans="2:4">
      <c r="C1" t="s">
        <v>151</v>
      </c>
    </row>
    <row r="2" spans="2:4">
      <c r="B2" t="s">
        <v>9</v>
      </c>
      <c r="C2" t="s">
        <v>43</v>
      </c>
      <c r="D2" t="s">
        <v>2</v>
      </c>
    </row>
    <row r="3" spans="2:4">
      <c r="B3" t="s">
        <v>44</v>
      </c>
      <c r="C3" s="6">
        <v>0.15311</v>
      </c>
      <c r="D3" t="s">
        <v>11</v>
      </c>
    </row>
    <row r="6" spans="2:4">
      <c r="C6" t="s">
        <v>145</v>
      </c>
    </row>
    <row r="7" spans="2:4">
      <c r="B7" t="s">
        <v>9</v>
      </c>
      <c r="C7" t="s">
        <v>43</v>
      </c>
      <c r="D7" t="s">
        <v>2</v>
      </c>
    </row>
    <row r="8" spans="2:4">
      <c r="B8" t="s">
        <v>44</v>
      </c>
      <c r="C8" s="6">
        <f>C3/1000</f>
        <v>1.5311E-4</v>
      </c>
      <c r="D8" t="s">
        <v>144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24763F-4EAE-4E6F-8CC8-5EE470A5338C}">
  <sheetPr>
    <tabColor theme="9"/>
  </sheetPr>
  <dimension ref="B2:E4"/>
  <sheetViews>
    <sheetView workbookViewId="0">
      <selection activeCell="F12" sqref="F12"/>
    </sheetView>
  </sheetViews>
  <sheetFormatPr baseColWidth="10" defaultRowHeight="14.4"/>
  <sheetData>
    <row r="2" spans="2:5">
      <c r="B2" t="s">
        <v>1</v>
      </c>
      <c r="C2" t="s">
        <v>45</v>
      </c>
      <c r="D2" t="s">
        <v>46</v>
      </c>
      <c r="E2" t="s">
        <v>2</v>
      </c>
    </row>
    <row r="3" spans="2:5">
      <c r="B3" t="s">
        <v>47</v>
      </c>
      <c r="C3">
        <v>4.0000000000000001E-3</v>
      </c>
      <c r="D3">
        <v>2.9999999999999997E-4</v>
      </c>
      <c r="E3" t="s">
        <v>11</v>
      </c>
    </row>
    <row r="4" spans="2:5">
      <c r="B4" t="s">
        <v>48</v>
      </c>
      <c r="C4">
        <v>0.01</v>
      </c>
      <c r="D4">
        <v>5.9999999999999995E-4</v>
      </c>
      <c r="E4" t="s">
        <v>11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5B7619-006E-4EEF-A6AE-BECB7641310B}">
  <sheetPr>
    <tabColor theme="9"/>
  </sheetPr>
  <dimension ref="B2:D9"/>
  <sheetViews>
    <sheetView zoomScale="84" zoomScaleNormal="190" workbookViewId="0">
      <selection activeCell="B33" sqref="B33"/>
    </sheetView>
  </sheetViews>
  <sheetFormatPr baseColWidth="10" defaultRowHeight="14.4"/>
  <cols>
    <col min="2" max="2" width="25.6640625" bestFit="1" customWidth="1"/>
  </cols>
  <sheetData>
    <row r="2" spans="2:4">
      <c r="B2" t="s">
        <v>9</v>
      </c>
      <c r="C2" t="s">
        <v>0</v>
      </c>
      <c r="D2" t="s">
        <v>2</v>
      </c>
    </row>
    <row r="3" spans="2:4">
      <c r="B3" t="s">
        <v>10</v>
      </c>
      <c r="C3">
        <v>0.8</v>
      </c>
      <c r="D3" t="s">
        <v>11</v>
      </c>
    </row>
    <row r="4" spans="2:4">
      <c r="B4" t="s">
        <v>12</v>
      </c>
      <c r="C4">
        <v>0.45</v>
      </c>
      <c r="D4" t="s">
        <v>11</v>
      </c>
    </row>
    <row r="5" spans="2:4">
      <c r="B5" t="s">
        <v>13</v>
      </c>
      <c r="C5">
        <v>0.1</v>
      </c>
      <c r="D5" t="s">
        <v>11</v>
      </c>
    </row>
    <row r="6" spans="2:4">
      <c r="B6" t="s">
        <v>14</v>
      </c>
      <c r="C6">
        <v>4.0000000000000001E-3</v>
      </c>
      <c r="D6" t="s">
        <v>11</v>
      </c>
    </row>
    <row r="7" spans="2:4">
      <c r="B7" t="s">
        <v>15</v>
      </c>
      <c r="C7">
        <v>2.9999999999999997E-4</v>
      </c>
      <c r="D7" t="s">
        <v>11</v>
      </c>
    </row>
    <row r="8" spans="2:4">
      <c r="B8" t="s">
        <v>16</v>
      </c>
      <c r="C8">
        <v>0.01</v>
      </c>
      <c r="D8" t="s">
        <v>11</v>
      </c>
    </row>
    <row r="9" spans="2:4">
      <c r="B9" t="s">
        <v>17</v>
      </c>
      <c r="C9">
        <v>5.9999999999999995E-4</v>
      </c>
      <c r="D9" t="s">
        <v>11</v>
      </c>
    </row>
  </sheetData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26BE50-0AE3-4081-95B9-E62196D1E9B0}">
  <dimension ref="B2:D13"/>
  <sheetViews>
    <sheetView workbookViewId="0">
      <selection activeCell="E24" sqref="E24"/>
    </sheetView>
  </sheetViews>
  <sheetFormatPr baseColWidth="10" defaultRowHeight="14.4"/>
  <sheetData>
    <row r="2" spans="2:4">
      <c r="B2" t="s">
        <v>41</v>
      </c>
      <c r="C2" t="s">
        <v>34</v>
      </c>
      <c r="D2" t="s">
        <v>2</v>
      </c>
    </row>
    <row r="3" spans="2:4">
      <c r="B3" t="s">
        <v>4</v>
      </c>
      <c r="C3">
        <v>2.1</v>
      </c>
      <c r="D3" t="s">
        <v>20</v>
      </c>
    </row>
    <row r="4" spans="2:4">
      <c r="B4" t="s">
        <v>5</v>
      </c>
      <c r="C4">
        <v>1.9</v>
      </c>
      <c r="D4" t="s">
        <v>20</v>
      </c>
    </row>
    <row r="5" spans="2:4">
      <c r="B5" t="s">
        <v>35</v>
      </c>
      <c r="C5">
        <v>0.7</v>
      </c>
      <c r="D5" t="s">
        <v>20</v>
      </c>
    </row>
    <row r="6" spans="2:4">
      <c r="B6" t="s">
        <v>36</v>
      </c>
      <c r="C6">
        <v>1.2</v>
      </c>
      <c r="D6" t="s">
        <v>20</v>
      </c>
    </row>
    <row r="7" spans="2:4">
      <c r="B7" t="s">
        <v>24</v>
      </c>
      <c r="C7">
        <v>1</v>
      </c>
      <c r="D7" t="s">
        <v>20</v>
      </c>
    </row>
    <row r="13" spans="2:4">
      <c r="B13" t="s">
        <v>152</v>
      </c>
    </row>
  </sheetData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E0A670-4D8D-489B-ADB8-B37D6509F4F8}">
  <dimension ref="B2:D104"/>
  <sheetViews>
    <sheetView tabSelected="1" zoomScale="23" zoomScaleNormal="115" workbookViewId="0">
      <selection activeCell="B3" sqref="B3:C6"/>
    </sheetView>
  </sheetViews>
  <sheetFormatPr baseColWidth="10" defaultRowHeight="14.4"/>
  <cols>
    <col min="2" max="2" width="30.77734375" customWidth="1"/>
    <col min="3" max="3" width="24.5546875" bestFit="1" customWidth="1"/>
  </cols>
  <sheetData>
    <row r="2" spans="2:4">
      <c r="B2" t="s">
        <v>1</v>
      </c>
      <c r="C2" t="s">
        <v>18</v>
      </c>
      <c r="D2" t="s">
        <v>2</v>
      </c>
    </row>
    <row r="3" spans="2:4">
      <c r="B3" t="s">
        <v>19</v>
      </c>
      <c r="C3">
        <v>10</v>
      </c>
    </row>
    <row r="4" spans="2:4">
      <c r="B4" t="s">
        <v>21</v>
      </c>
      <c r="C4">
        <v>15</v>
      </c>
    </row>
    <row r="5" spans="2:4">
      <c r="B5" t="s">
        <v>22</v>
      </c>
      <c r="C5">
        <v>25</v>
      </c>
    </row>
    <row r="6" spans="2:4">
      <c r="B6" t="s">
        <v>23</v>
      </c>
      <c r="C6">
        <v>8</v>
      </c>
    </row>
    <row r="7" spans="2:4">
      <c r="B7" t="s">
        <v>24</v>
      </c>
      <c r="C7">
        <v>10</v>
      </c>
    </row>
    <row r="13" spans="2:4">
      <c r="C13" t="s">
        <v>155</v>
      </c>
    </row>
    <row r="14" spans="2:4">
      <c r="B14" t="s">
        <v>153</v>
      </c>
      <c r="C14" t="s">
        <v>154</v>
      </c>
    </row>
    <row r="20" spans="2:4" ht="15" thickBot="1"/>
    <row r="21" spans="2:4">
      <c r="B21" s="28" t="s">
        <v>156</v>
      </c>
      <c r="C21" s="28" t="s">
        <v>157</v>
      </c>
      <c r="D21" s="28"/>
    </row>
    <row r="22" spans="2:4">
      <c r="B22" s="29"/>
      <c r="C22" s="7"/>
      <c r="D22" s="7" t="s">
        <v>158</v>
      </c>
    </row>
    <row r="23" spans="2:4">
      <c r="B23" s="7" t="s">
        <v>159</v>
      </c>
      <c r="C23" s="7"/>
      <c r="D23" s="7">
        <v>15.2</v>
      </c>
    </row>
    <row r="24" spans="2:4">
      <c r="B24" s="4" t="s">
        <v>160</v>
      </c>
      <c r="C24" s="4"/>
      <c r="D24" s="4">
        <v>7.9</v>
      </c>
    </row>
    <row r="25" spans="2:4">
      <c r="B25" s="4" t="s">
        <v>161</v>
      </c>
      <c r="C25" s="4"/>
      <c r="D25" s="4">
        <v>8.3000000000000007</v>
      </c>
    </row>
    <row r="26" spans="2:4">
      <c r="B26" s="4" t="s">
        <v>162</v>
      </c>
      <c r="C26" s="4"/>
      <c r="D26" s="4">
        <v>5.8</v>
      </c>
    </row>
    <row r="27" spans="2:4">
      <c r="B27" s="4" t="s">
        <v>163</v>
      </c>
      <c r="C27" s="4"/>
      <c r="D27" s="4">
        <v>11.3</v>
      </c>
    </row>
    <row r="28" spans="2:4">
      <c r="B28" s="4" t="s">
        <v>164</v>
      </c>
      <c r="C28" s="4"/>
      <c r="D28" s="4">
        <v>4</v>
      </c>
    </row>
    <row r="29" spans="2:4" ht="15" thickBot="1">
      <c r="B29" s="5" t="s">
        <v>165</v>
      </c>
      <c r="C29" s="5"/>
      <c r="D29" s="5">
        <v>2</v>
      </c>
    </row>
    <row r="34" spans="2:2">
      <c r="B34" s="3" t="s">
        <v>166</v>
      </c>
    </row>
    <row r="36" spans="2:2">
      <c r="B36" t="s">
        <v>167</v>
      </c>
    </row>
    <row r="70" spans="2:3" ht="21">
      <c r="B70" s="8"/>
      <c r="C70" s="8"/>
    </row>
    <row r="72" spans="2:3" ht="21">
      <c r="B72" s="8"/>
    </row>
    <row r="73" spans="2:3" ht="21">
      <c r="B73" s="8"/>
    </row>
    <row r="74" spans="2:3" ht="21">
      <c r="B74" s="8"/>
    </row>
    <row r="75" spans="2:3" ht="21">
      <c r="B75" s="8"/>
    </row>
    <row r="76" spans="2:3" ht="21">
      <c r="B76" s="8"/>
    </row>
    <row r="77" spans="2:3" ht="21">
      <c r="B77" s="8"/>
    </row>
    <row r="78" spans="2:3" ht="21">
      <c r="B78" s="8"/>
    </row>
    <row r="79" spans="2:3" ht="21">
      <c r="B79" s="8"/>
    </row>
    <row r="80" spans="2:3" ht="21">
      <c r="B80" s="8"/>
    </row>
    <row r="81" spans="2:2" ht="21">
      <c r="B81" s="8"/>
    </row>
    <row r="82" spans="2:2" ht="21">
      <c r="B82" s="8"/>
    </row>
    <row r="83" spans="2:2" ht="21">
      <c r="B83" s="8"/>
    </row>
    <row r="84" spans="2:2" ht="21">
      <c r="B84" s="8"/>
    </row>
    <row r="85" spans="2:2" ht="21">
      <c r="B85" s="8"/>
    </row>
    <row r="86" spans="2:2" ht="21">
      <c r="B86" s="8"/>
    </row>
    <row r="87" spans="2:2" ht="21">
      <c r="B87" s="8"/>
    </row>
    <row r="88" spans="2:2" ht="21">
      <c r="B88" s="8"/>
    </row>
    <row r="89" spans="2:2" ht="21">
      <c r="B89" s="8"/>
    </row>
    <row r="90" spans="2:2" ht="21">
      <c r="B90" s="8"/>
    </row>
    <row r="91" spans="2:2" ht="21">
      <c r="B91" s="8"/>
    </row>
    <row r="92" spans="2:2" ht="21">
      <c r="B92" s="8"/>
    </row>
    <row r="93" spans="2:2" ht="21">
      <c r="B93" s="8"/>
    </row>
    <row r="94" spans="2:2" ht="21">
      <c r="B94" s="8"/>
    </row>
    <row r="95" spans="2:2" ht="21">
      <c r="B95" s="8"/>
    </row>
    <row r="96" spans="2:2" ht="21">
      <c r="B96" s="8"/>
    </row>
    <row r="97" spans="2:2" ht="21">
      <c r="B97" s="8"/>
    </row>
    <row r="98" spans="2:2" ht="21">
      <c r="B98" s="8"/>
    </row>
    <row r="99" spans="2:2" ht="21">
      <c r="B99" s="8"/>
    </row>
    <row r="100" spans="2:2" ht="21">
      <c r="B100" s="8"/>
    </row>
    <row r="101" spans="2:2" ht="21">
      <c r="B101" s="8"/>
    </row>
    <row r="102" spans="2:2" ht="21">
      <c r="B102" s="8"/>
    </row>
    <row r="103" spans="2:2" ht="21">
      <c r="B103" s="8"/>
    </row>
    <row r="104" spans="2:2" ht="21">
      <c r="B104" s="9"/>
    </row>
  </sheetData>
  <mergeCells count="2">
    <mergeCell ref="B21:B22"/>
    <mergeCell ref="C21:D21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12</vt:i4>
      </vt:variant>
    </vt:vector>
  </HeadingPairs>
  <TitlesOfParts>
    <vt:vector size="12" baseType="lpstr">
      <vt:lpstr>Fertilizantes</vt:lpstr>
      <vt:lpstr>Agroquímicos</vt:lpstr>
      <vt:lpstr>Combustibles</vt:lpstr>
      <vt:lpstr>Riego_energía</vt:lpstr>
      <vt:lpstr>Agua</vt:lpstr>
      <vt:lpstr>Compostaje</vt:lpstr>
      <vt:lpstr>Residuos</vt:lpstr>
      <vt:lpstr>Materiales</vt:lpstr>
      <vt:lpstr>Maquinaria</vt:lpstr>
      <vt:lpstr>GWP</vt:lpstr>
      <vt:lpstr>extra</vt:lpstr>
      <vt:lpstr>IPCC Factores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Sebastian  León Llano</dc:creator>
  <cp:lastModifiedBy>Sebastian León Llano</cp:lastModifiedBy>
  <dcterms:created xsi:type="dcterms:W3CDTF">2025-06-05T20:12:22Z</dcterms:created>
  <dcterms:modified xsi:type="dcterms:W3CDTF">2025-07-23T23:52:33Z</dcterms:modified>
</cp:coreProperties>
</file>